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150" windowHeight="10350" activeTab="1"/>
  </bookViews>
  <sheets>
    <sheet name="Przedmiar robót" sheetId="1" r:id="rId1"/>
    <sheet name="Przedmiar robót do wypełnienia" sheetId="3" r:id="rId2"/>
  </sheets>
  <definedNames>
    <definedName name="_xlnm._FilterDatabase" localSheetId="0" hidden="1">'Przedmiar robót'!$A$1:$E$3118</definedName>
    <definedName name="_xlnm.Print_Area" localSheetId="0">'Przedmiar robót'!$A$1:$E$3118</definedName>
    <definedName name="_xlnm.Print_Area" localSheetId="1">'Przedmiar robót do wypełnienia'!$A$1:$G$3359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68" i="3"/>
  <c r="G2767"/>
  <c r="G94"/>
  <c r="G44"/>
  <c r="G3171" l="1"/>
  <c r="G2872"/>
  <c r="G2873"/>
  <c r="G2874"/>
  <c r="G2857"/>
  <c r="G2856"/>
  <c r="G2855"/>
  <c r="G2851"/>
  <c r="G2852"/>
  <c r="G2847"/>
  <c r="G2732"/>
  <c r="G2733"/>
  <c r="G91"/>
  <c r="G2718" l="1"/>
  <c r="G2719"/>
  <c r="G2935"/>
  <c r="G2934"/>
  <c r="G2933"/>
  <c r="G2931"/>
  <c r="G2930"/>
  <c r="G2929"/>
  <c r="G2928"/>
  <c r="G2927"/>
  <c r="G2926"/>
  <c r="G2925"/>
  <c r="G2924"/>
  <c r="G2332"/>
  <c r="E192"/>
  <c r="G106"/>
  <c r="G2936" l="1"/>
  <c r="G101" l="1"/>
  <c r="E101"/>
  <c r="E82" i="1"/>
  <c r="E95" i="3"/>
  <c r="G43"/>
  <c r="G520"/>
  <c r="G521"/>
  <c r="G225"/>
  <c r="G226"/>
  <c r="G223"/>
  <c r="G882" l="1"/>
  <c r="G883"/>
  <c r="G884"/>
  <c r="G886"/>
  <c r="G889"/>
  <c r="D868" s="1"/>
  <c r="G892"/>
  <c r="G893"/>
  <c r="G894"/>
  <c r="G895"/>
  <c r="G896"/>
  <c r="G898"/>
  <c r="G901"/>
  <c r="G903"/>
  <c r="G904"/>
  <c r="G907"/>
  <c r="G908"/>
  <c r="G909"/>
  <c r="G910"/>
  <c r="G913"/>
  <c r="G914"/>
  <c r="G917"/>
  <c r="D874" s="1"/>
  <c r="G920"/>
  <c r="D875" s="1"/>
  <c r="G923"/>
  <c r="G924"/>
  <c r="G925"/>
  <c r="G926"/>
  <c r="G927"/>
  <c r="G929"/>
  <c r="G950"/>
  <c r="G951"/>
  <c r="G953"/>
  <c r="G956"/>
  <c r="D944" s="1"/>
  <c r="G977"/>
  <c r="G978"/>
  <c r="G979"/>
  <c r="G981"/>
  <c r="G984"/>
  <c r="D963" s="1"/>
  <c r="G987"/>
  <c r="G988"/>
  <c r="G990"/>
  <c r="G993"/>
  <c r="D966" s="1"/>
  <c r="G996"/>
  <c r="D970" s="1"/>
  <c r="G999"/>
  <c r="G1000"/>
  <c r="G1001"/>
  <c r="G1002"/>
  <c r="G1023"/>
  <c r="G1024"/>
  <c r="G1025"/>
  <c r="G1027"/>
  <c r="G1030"/>
  <c r="D1009" s="1"/>
  <c r="G1033"/>
  <c r="G1034"/>
  <c r="G1036"/>
  <c r="G1039"/>
  <c r="D1012" s="1"/>
  <c r="G1042"/>
  <c r="D1016" s="1"/>
  <c r="G1045"/>
  <c r="G1046"/>
  <c r="G1047"/>
  <c r="G1048"/>
  <c r="G1069"/>
  <c r="G1070"/>
  <c r="G1071"/>
  <c r="G1073"/>
  <c r="G1076"/>
  <c r="D1055" s="1"/>
  <c r="G1079"/>
  <c r="G1080"/>
  <c r="G1081"/>
  <c r="G1082"/>
  <c r="G1084"/>
  <c r="G1086"/>
  <c r="G1089"/>
  <c r="G1090"/>
  <c r="G1092"/>
  <c r="G1093"/>
  <c r="G1095"/>
  <c r="G1098"/>
  <c r="G1099"/>
  <c r="G1102"/>
  <c r="D1061" s="1"/>
  <c r="G1105"/>
  <c r="D1062" s="1"/>
  <c r="G1108"/>
  <c r="G1109"/>
  <c r="G1110"/>
  <c r="G1111"/>
  <c r="G1112"/>
  <c r="G1113"/>
  <c r="G1114"/>
  <c r="G1116"/>
  <c r="G1137"/>
  <c r="G1138"/>
  <c r="G1139"/>
  <c r="G1141"/>
  <c r="G1144"/>
  <c r="D1123" s="1"/>
  <c r="G1147"/>
  <c r="G1148"/>
  <c r="G1150"/>
  <c r="G1153"/>
  <c r="D1126" s="1"/>
  <c r="G1156"/>
  <c r="D1130" s="1"/>
  <c r="G1159"/>
  <c r="G1160"/>
  <c r="G1161"/>
  <c r="G1162"/>
  <c r="G1183"/>
  <c r="G1184"/>
  <c r="G1185"/>
  <c r="G1187"/>
  <c r="G1190"/>
  <c r="D1169" s="1"/>
  <c r="G1193"/>
  <c r="G1194"/>
  <c r="G1195"/>
  <c r="G1196"/>
  <c r="G1198"/>
  <c r="G1200"/>
  <c r="G1203"/>
  <c r="G1204"/>
  <c r="G1206"/>
  <c r="G1207"/>
  <c r="G1209"/>
  <c r="G1212"/>
  <c r="G1213"/>
  <c r="G1216"/>
  <c r="D1175" s="1"/>
  <c r="G1219"/>
  <c r="D1176" s="1"/>
  <c r="G1222"/>
  <c r="G1223"/>
  <c r="G1224"/>
  <c r="G1225"/>
  <c r="G1226"/>
  <c r="G1227"/>
  <c r="G1228"/>
  <c r="G1230"/>
  <c r="G1251"/>
  <c r="G1252"/>
  <c r="G1253"/>
  <c r="G1255"/>
  <c r="G1258"/>
  <c r="D1237" s="1"/>
  <c r="G1261"/>
  <c r="G1262"/>
  <c r="G1264"/>
  <c r="G1267"/>
  <c r="D1240" s="1"/>
  <c r="G1270"/>
  <c r="D1244" s="1"/>
  <c r="G1273"/>
  <c r="G1274"/>
  <c r="G1275"/>
  <c r="G1276"/>
  <c r="G1297"/>
  <c r="G1298"/>
  <c r="G1299"/>
  <c r="G1300"/>
  <c r="G1302"/>
  <c r="G1305"/>
  <c r="D1283" s="1"/>
  <c r="G1308"/>
  <c r="G1309"/>
  <c r="G1310"/>
  <c r="G1311"/>
  <c r="G1313"/>
  <c r="G1315"/>
  <c r="G1318"/>
  <c r="G1319"/>
  <c r="G1321"/>
  <c r="G1322"/>
  <c r="G1324"/>
  <c r="G1328"/>
  <c r="G1329"/>
  <c r="G1332"/>
  <c r="D1289" s="1"/>
  <c r="G1335"/>
  <c r="D1290" s="1"/>
  <c r="G1338"/>
  <c r="G1339"/>
  <c r="G1340"/>
  <c r="G1341"/>
  <c r="G1342"/>
  <c r="G1343"/>
  <c r="G1344"/>
  <c r="G1346"/>
  <c r="G1367"/>
  <c r="G1368"/>
  <c r="G1370"/>
  <c r="G1373"/>
  <c r="D1361" s="1"/>
  <c r="D872" l="1"/>
  <c r="D1173"/>
  <c r="D1238"/>
  <c r="D935"/>
  <c r="D945" s="1"/>
  <c r="D848" s="1"/>
  <c r="D1124"/>
  <c r="D964"/>
  <c r="D1059"/>
  <c r="D1054"/>
  <c r="D1017"/>
  <c r="D962"/>
  <c r="D1236"/>
  <c r="D1352"/>
  <c r="D1362" s="1"/>
  <c r="D856" s="1"/>
  <c r="D1291"/>
  <c r="D1287"/>
  <c r="D1286"/>
  <c r="D1284"/>
  <c r="D1282"/>
  <c r="D1245"/>
  <c r="D1177"/>
  <c r="D1172"/>
  <c r="D1170"/>
  <c r="D1168"/>
  <c r="D1131"/>
  <c r="D1122"/>
  <c r="D1063"/>
  <c r="D1058"/>
  <c r="D1056"/>
  <c r="D1010"/>
  <c r="D1008"/>
  <c r="D971"/>
  <c r="D972" s="1"/>
  <c r="D849" s="1"/>
  <c r="D876"/>
  <c r="D871"/>
  <c r="D870"/>
  <c r="D869"/>
  <c r="D867"/>
  <c r="G1512"/>
  <c r="G1511"/>
  <c r="G1510"/>
  <c r="G1509"/>
  <c r="G1508"/>
  <c r="G1507"/>
  <c r="G1506"/>
  <c r="G1505"/>
  <c r="G1504"/>
  <c r="G1503"/>
  <c r="G1502"/>
  <c r="G1501"/>
  <c r="G1500"/>
  <c r="G1499"/>
  <c r="G1498"/>
  <c r="G1496"/>
  <c r="G1495"/>
  <c r="G1494"/>
  <c r="G1493"/>
  <c r="G1492"/>
  <c r="G1491"/>
  <c r="G1482"/>
  <c r="G1481"/>
  <c r="G1480"/>
  <c r="G1479"/>
  <c r="G1478"/>
  <c r="G1476"/>
  <c r="G1475"/>
  <c r="G1474"/>
  <c r="G1473"/>
  <c r="G1472"/>
  <c r="G1471"/>
  <c r="G1470"/>
  <c r="G2712"/>
  <c r="G2711"/>
  <c r="G2726"/>
  <c r="G2725"/>
  <c r="G2724"/>
  <c r="G2723"/>
  <c r="G2722"/>
  <c r="G2721"/>
  <c r="G2720"/>
  <c r="G2717"/>
  <c r="G2716"/>
  <c r="G2715"/>
  <c r="G2744"/>
  <c r="G2743"/>
  <c r="G2742"/>
  <c r="G2741"/>
  <c r="G2740"/>
  <c r="G2739"/>
  <c r="G2738"/>
  <c r="G2737"/>
  <c r="G2736"/>
  <c r="G2735"/>
  <c r="G2734"/>
  <c r="G2731"/>
  <c r="G2730"/>
  <c r="G2729"/>
  <c r="G2728"/>
  <c r="G2727"/>
  <c r="G2754"/>
  <c r="G2753"/>
  <c r="G2752"/>
  <c r="G2751"/>
  <c r="G2750"/>
  <c r="G2749"/>
  <c r="G2748"/>
  <c r="G2747"/>
  <c r="G2759"/>
  <c r="G2758"/>
  <c r="G2757"/>
  <c r="G2768"/>
  <c r="G2766"/>
  <c r="G2765"/>
  <c r="G2764"/>
  <c r="G2763"/>
  <c r="G2762"/>
  <c r="G2772"/>
  <c r="G2771"/>
  <c r="G2776"/>
  <c r="G2780"/>
  <c r="G2779"/>
  <c r="G2778"/>
  <c r="G2784"/>
  <c r="G2783"/>
  <c r="G2782"/>
  <c r="G2790"/>
  <c r="G2789"/>
  <c r="G2788"/>
  <c r="G2787"/>
  <c r="G2793"/>
  <c r="G2811"/>
  <c r="G2810"/>
  <c r="G2809"/>
  <c r="G2808"/>
  <c r="G2807"/>
  <c r="G2806"/>
  <c r="G2805"/>
  <c r="G2804"/>
  <c r="G2803"/>
  <c r="G2802"/>
  <c r="G2801"/>
  <c r="G2800"/>
  <c r="G2799"/>
  <c r="G2798"/>
  <c r="G2797"/>
  <c r="G2796"/>
  <c r="G2922"/>
  <c r="G2921"/>
  <c r="G2919"/>
  <c r="G2917"/>
  <c r="G2916"/>
  <c r="G2908"/>
  <c r="G2909"/>
  <c r="G2910"/>
  <c r="G2911"/>
  <c r="G2912"/>
  <c r="G2913"/>
  <c r="G2914"/>
  <c r="G2907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273"/>
  <c r="G3271"/>
  <c r="G816"/>
  <c r="G817"/>
  <c r="G815"/>
  <c r="G245"/>
  <c r="G246"/>
  <c r="G247"/>
  <c r="G248"/>
  <c r="G244"/>
  <c r="G231"/>
  <c r="G466"/>
  <c r="G465"/>
  <c r="G464"/>
  <c r="G527"/>
  <c r="G541"/>
  <c r="G542"/>
  <c r="G543"/>
  <c r="G544"/>
  <c r="G2812" l="1"/>
  <c r="D1246"/>
  <c r="D854" s="1"/>
  <c r="D1292"/>
  <c r="D855" s="1"/>
  <c r="D1178"/>
  <c r="D853" s="1"/>
  <c r="D1132"/>
  <c r="D852" s="1"/>
  <c r="D1064"/>
  <c r="D851" s="1"/>
  <c r="D1018"/>
  <c r="D850" s="1"/>
  <c r="D877"/>
  <c r="D847" s="1"/>
  <c r="G3272"/>
  <c r="G3270"/>
  <c r="G3269"/>
  <c r="G3268"/>
  <c r="G3267"/>
  <c r="G3266"/>
  <c r="G3265"/>
  <c r="G3264"/>
  <c r="G3263"/>
  <c r="G3262"/>
  <c r="G3261"/>
  <c r="G3260"/>
  <c r="G3259"/>
  <c r="G3258"/>
  <c r="G3256"/>
  <c r="G3255"/>
  <c r="G3254"/>
  <c r="G3253"/>
  <c r="G3252"/>
  <c r="G3251"/>
  <c r="G3250"/>
  <c r="G3249"/>
  <c r="G3248"/>
  <c r="G3247"/>
  <c r="G3246"/>
  <c r="G3245"/>
  <c r="G3244"/>
  <c r="G3243"/>
  <c r="G3242"/>
  <c r="G3241"/>
  <c r="G3240"/>
  <c r="G3239"/>
  <c r="G3238"/>
  <c r="G3237"/>
  <c r="G3236"/>
  <c r="G3235"/>
  <c r="G3234"/>
  <c r="G3233"/>
  <c r="G3232"/>
  <c r="G3231"/>
  <c r="G3230"/>
  <c r="G3229"/>
  <c r="G3228"/>
  <c r="G3227"/>
  <c r="G3226"/>
  <c r="G3225"/>
  <c r="G3224"/>
  <c r="G3223"/>
  <c r="G3222"/>
  <c r="G3221"/>
  <c r="G3220"/>
  <c r="G3219"/>
  <c r="G3218"/>
  <c r="G3217"/>
  <c r="G3216"/>
  <c r="G3214"/>
  <c r="G3213"/>
  <c r="G3212"/>
  <c r="G3211"/>
  <c r="G3210"/>
  <c r="G3209"/>
  <c r="G3208"/>
  <c r="G3207"/>
  <c r="G3206"/>
  <c r="G3205"/>
  <c r="G3204"/>
  <c r="G3203"/>
  <c r="G3202"/>
  <c r="G3201"/>
  <c r="G3200"/>
  <c r="G3199"/>
  <c r="G3198"/>
  <c r="G3197"/>
  <c r="G3196"/>
  <c r="G3195"/>
  <c r="G3194"/>
  <c r="G3193"/>
  <c r="G3192"/>
  <c r="G3191"/>
  <c r="G3190"/>
  <c r="G3189"/>
  <c r="G3188"/>
  <c r="G3187"/>
  <c r="G3186"/>
  <c r="G3185"/>
  <c r="G3184"/>
  <c r="G3183"/>
  <c r="G3182"/>
  <c r="G3181"/>
  <c r="G3180"/>
  <c r="G3179"/>
  <c r="G3178"/>
  <c r="G3177"/>
  <c r="G3176"/>
  <c r="G3175"/>
  <c r="G3173"/>
  <c r="G3172"/>
  <c r="G3170"/>
  <c r="G3169"/>
  <c r="G3168"/>
  <c r="G3167"/>
  <c r="G3166"/>
  <c r="G3165"/>
  <c r="G3164"/>
  <c r="G3163"/>
  <c r="G3162"/>
  <c r="G3161"/>
  <c r="G3160"/>
  <c r="G3159"/>
  <c r="G3158"/>
  <c r="G3157"/>
  <c r="G3156"/>
  <c r="G3155"/>
  <c r="G3154"/>
  <c r="G3153"/>
  <c r="G3152"/>
  <c r="G3151"/>
  <c r="G3150"/>
  <c r="G3149"/>
  <c r="G3148"/>
  <c r="G3147"/>
  <c r="G3146"/>
  <c r="G3145"/>
  <c r="G3144"/>
  <c r="G3143"/>
  <c r="G3142"/>
  <c r="G3141"/>
  <c r="G3140"/>
  <c r="G3139"/>
  <c r="G3138"/>
  <c r="G3137"/>
  <c r="G3135"/>
  <c r="G3134"/>
  <c r="G3133"/>
  <c r="G3132"/>
  <c r="G3131"/>
  <c r="G3130"/>
  <c r="G3129"/>
  <c r="G3128"/>
  <c r="G3127"/>
  <c r="G3126"/>
  <c r="G3125"/>
  <c r="G3124"/>
  <c r="G3123"/>
  <c r="G3122"/>
  <c r="G3121"/>
  <c r="G3120"/>
  <c r="G3119"/>
  <c r="G3118"/>
  <c r="G3117"/>
  <c r="G3116"/>
  <c r="G3115"/>
  <c r="G3114"/>
  <c r="G3113"/>
  <c r="G3112"/>
  <c r="G3111"/>
  <c r="G3110"/>
  <c r="G3109"/>
  <c r="G3108"/>
  <c r="G3107"/>
  <c r="G3106"/>
  <c r="G3105"/>
  <c r="G3104"/>
  <c r="G3103"/>
  <c r="G3102"/>
  <c r="G3101"/>
  <c r="G3100"/>
  <c r="G3099"/>
  <c r="G3098"/>
  <c r="G3097"/>
  <c r="G3096"/>
  <c r="G3095"/>
  <c r="G3094"/>
  <c r="G3093"/>
  <c r="G3091"/>
  <c r="G3090"/>
  <c r="G3089"/>
  <c r="G3088"/>
  <c r="G3087"/>
  <c r="G3086"/>
  <c r="G3085"/>
  <c r="G3084"/>
  <c r="G3083"/>
  <c r="G3049"/>
  <c r="G3048"/>
  <c r="G3047"/>
  <c r="G3046"/>
  <c r="G3045"/>
  <c r="G3043"/>
  <c r="G3042"/>
  <c r="G3041"/>
  <c r="G3039"/>
  <c r="G3038"/>
  <c r="G3037"/>
  <c r="G3036"/>
  <c r="G3035"/>
  <c r="G3034"/>
  <c r="G3033"/>
  <c r="G3032"/>
  <c r="G3031"/>
  <c r="G3030"/>
  <c r="G3029"/>
  <c r="G3028"/>
  <c r="G3027"/>
  <c r="G3025"/>
  <c r="G3024"/>
  <c r="G3022"/>
  <c r="G3021" s="1"/>
  <c r="G2987"/>
  <c r="G2985"/>
  <c r="G2984"/>
  <c r="G2983"/>
  <c r="G2981"/>
  <c r="G2980"/>
  <c r="G2979"/>
  <c r="G2977"/>
  <c r="G2976"/>
  <c r="G2974"/>
  <c r="G2972"/>
  <c r="G2971"/>
  <c r="D2892"/>
  <c r="F3355" s="1"/>
  <c r="G2875"/>
  <c r="G2871"/>
  <c r="G2869"/>
  <c r="G2867"/>
  <c r="G2866"/>
  <c r="G2865"/>
  <c r="G2864"/>
  <c r="G2863"/>
  <c r="G2862"/>
  <c r="G2861"/>
  <c r="G2860"/>
  <c r="G2858"/>
  <c r="G2854"/>
  <c r="G2853"/>
  <c r="G2850"/>
  <c r="G2849"/>
  <c r="G2848"/>
  <c r="G2846"/>
  <c r="G2794"/>
  <c r="G2791"/>
  <c r="G2785"/>
  <c r="G2773"/>
  <c r="G2769"/>
  <c r="G2760"/>
  <c r="G2755"/>
  <c r="G2745"/>
  <c r="E2676"/>
  <c r="G2676" s="1"/>
  <c r="G2675"/>
  <c r="G2672"/>
  <c r="G2671"/>
  <c r="G2670"/>
  <c r="G2667"/>
  <c r="G2666"/>
  <c r="G2665"/>
  <c r="G2662"/>
  <c r="G2661"/>
  <c r="G2660"/>
  <c r="G2659"/>
  <c r="G2658"/>
  <c r="G2657"/>
  <c r="E2656"/>
  <c r="G2656" s="1"/>
  <c r="G2655"/>
  <c r="G2652"/>
  <c r="G2651"/>
  <c r="G2650"/>
  <c r="G2649"/>
  <c r="E2648"/>
  <c r="G2648" s="1"/>
  <c r="E2647"/>
  <c r="G2647" s="1"/>
  <c r="G2646"/>
  <c r="E2645"/>
  <c r="G2645" s="1"/>
  <c r="E2644"/>
  <c r="G2644" s="1"/>
  <c r="G2641"/>
  <c r="G2640"/>
  <c r="E2639"/>
  <c r="G2639" s="1"/>
  <c r="E2638"/>
  <c r="G2638" s="1"/>
  <c r="E2637"/>
  <c r="G2637" s="1"/>
  <c r="G2636"/>
  <c r="E2635"/>
  <c r="G2635" s="1"/>
  <c r="G2634"/>
  <c r="G2633"/>
  <c r="G2632"/>
  <c r="E2631"/>
  <c r="G2631" s="1"/>
  <c r="G2628"/>
  <c r="G2627"/>
  <c r="G2626"/>
  <c r="G2625"/>
  <c r="G2624"/>
  <c r="G2623"/>
  <c r="G2622"/>
  <c r="G2621"/>
  <c r="G2620"/>
  <c r="E2619"/>
  <c r="G2619" s="1"/>
  <c r="G2618"/>
  <c r="E2615"/>
  <c r="G2615" s="1"/>
  <c r="G2616" s="1"/>
  <c r="E2581"/>
  <c r="G2581" s="1"/>
  <c r="E2580"/>
  <c r="G2580" s="1"/>
  <c r="G2579"/>
  <c r="G2578"/>
  <c r="G2577"/>
  <c r="G2576"/>
  <c r="G2575"/>
  <c r="G2574"/>
  <c r="G2573"/>
  <c r="G2571"/>
  <c r="G2569"/>
  <c r="G2564"/>
  <c r="G2563"/>
  <c r="G2562"/>
  <c r="G2561"/>
  <c r="G2560"/>
  <c r="G2559"/>
  <c r="G2558"/>
  <c r="G2557"/>
  <c r="G2556"/>
  <c r="G2554"/>
  <c r="G2549"/>
  <c r="G2548"/>
  <c r="G2547"/>
  <c r="G2546"/>
  <c r="G2545"/>
  <c r="G2544"/>
  <c r="G2543"/>
  <c r="G2542"/>
  <c r="G2541"/>
  <c r="G2539"/>
  <c r="G2537"/>
  <c r="E2532"/>
  <c r="G2532" s="1"/>
  <c r="E2531"/>
  <c r="G2531" s="1"/>
  <c r="G2530"/>
  <c r="G2529"/>
  <c r="G2528"/>
  <c r="E2527"/>
  <c r="G2527" s="1"/>
  <c r="G2526"/>
  <c r="G2525"/>
  <c r="G2523"/>
  <c r="G2521"/>
  <c r="E2516"/>
  <c r="G2516" s="1"/>
  <c r="E2515"/>
  <c r="G2515" s="1"/>
  <c r="G2514"/>
  <c r="G2513"/>
  <c r="G2512"/>
  <c r="G2511"/>
  <c r="E2510"/>
  <c r="G2510" s="1"/>
  <c r="G2509"/>
  <c r="G2508"/>
  <c r="G2506"/>
  <c r="G2504"/>
  <c r="G2499"/>
  <c r="G2497"/>
  <c r="G2492"/>
  <c r="G2490"/>
  <c r="E2485"/>
  <c r="G2485" s="1"/>
  <c r="E2484"/>
  <c r="G2484" s="1"/>
  <c r="G2483"/>
  <c r="G2482"/>
  <c r="G2481"/>
  <c r="G2480"/>
  <c r="G2479"/>
  <c r="G2478"/>
  <c r="G2477"/>
  <c r="G2475"/>
  <c r="G2473"/>
  <c r="G2468"/>
  <c r="G2467"/>
  <c r="G2466"/>
  <c r="G2465"/>
  <c r="G2464"/>
  <c r="G2462"/>
  <c r="G2461"/>
  <c r="G2459"/>
  <c r="E2454"/>
  <c r="G2454" s="1"/>
  <c r="E2453"/>
  <c r="G2453" s="1"/>
  <c r="G2452"/>
  <c r="G2451"/>
  <c r="G2450"/>
  <c r="G2449"/>
  <c r="G2448"/>
  <c r="G2447"/>
  <c r="G2445"/>
  <c r="G2443"/>
  <c r="G2438"/>
  <c r="G2437"/>
  <c r="G2436"/>
  <c r="G2435"/>
  <c r="G2434"/>
  <c r="G2433"/>
  <c r="G2432"/>
  <c r="G2431"/>
  <c r="G2429"/>
  <c r="G2427"/>
  <c r="G2424"/>
  <c r="G2423"/>
  <c r="G2422"/>
  <c r="G2421"/>
  <c r="G2419"/>
  <c r="G2417"/>
  <c r="G2412"/>
  <c r="G2411"/>
  <c r="G2410"/>
  <c r="G2409"/>
  <c r="G2408"/>
  <c r="G2407"/>
  <c r="G2406"/>
  <c r="G2405"/>
  <c r="G2404"/>
  <c r="G2402"/>
  <c r="G2400"/>
  <c r="G2395"/>
  <c r="G2394"/>
  <c r="G2393"/>
  <c r="G2392"/>
  <c r="G2390"/>
  <c r="G2388"/>
  <c r="G2381"/>
  <c r="G2380"/>
  <c r="G2379"/>
  <c r="G2378"/>
  <c r="G2377"/>
  <c r="G2376"/>
  <c r="E2375"/>
  <c r="G2375" s="1"/>
  <c r="E2374"/>
  <c r="G2371"/>
  <c r="G2369"/>
  <c r="G2364"/>
  <c r="E2363"/>
  <c r="G2363" s="1"/>
  <c r="G2362"/>
  <c r="G2361"/>
  <c r="G2360"/>
  <c r="G2359"/>
  <c r="G2358"/>
  <c r="G2357"/>
  <c r="G2356"/>
  <c r="G2355"/>
  <c r="G2354"/>
  <c r="G2353"/>
  <c r="G2351"/>
  <c r="G2349"/>
  <c r="G2346"/>
  <c r="G2345"/>
  <c r="G2343"/>
  <c r="G2342"/>
  <c r="G2365" s="1"/>
  <c r="G2340"/>
  <c r="G2335"/>
  <c r="E2334"/>
  <c r="G2334" s="1"/>
  <c r="G2333"/>
  <c r="G2331"/>
  <c r="G2330"/>
  <c r="G2329"/>
  <c r="G2328"/>
  <c r="G2327"/>
  <c r="G2326"/>
  <c r="G2324"/>
  <c r="G2323"/>
  <c r="G2321"/>
  <c r="E2316"/>
  <c r="G2316" s="1"/>
  <c r="E2315"/>
  <c r="G2315" s="1"/>
  <c r="G2314"/>
  <c r="G2313"/>
  <c r="G2312"/>
  <c r="G2311"/>
  <c r="G2310"/>
  <c r="G2309"/>
  <c r="G2307"/>
  <c r="G2305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4"/>
  <c r="G2203"/>
  <c r="G2202"/>
  <c r="G2201"/>
  <c r="G2200"/>
  <c r="G2197"/>
  <c r="G2198" s="1"/>
  <c r="G2165"/>
  <c r="G2163"/>
  <c r="G2162"/>
  <c r="E2160"/>
  <c r="G2160" s="1"/>
  <c r="E2159"/>
  <c r="G2159" s="1"/>
  <c r="E2157"/>
  <c r="G2157" s="1"/>
  <c r="E2156"/>
  <c r="G2156" s="1"/>
  <c r="E2154"/>
  <c r="G2154" s="1"/>
  <c r="G2152"/>
  <c r="G2151"/>
  <c r="E2149"/>
  <c r="G2149" s="1"/>
  <c r="G2147"/>
  <c r="G2142"/>
  <c r="G2141"/>
  <c r="G2139"/>
  <c r="G2137"/>
  <c r="G2135"/>
  <c r="G2133"/>
  <c r="G2132"/>
  <c r="G2130"/>
  <c r="G2129"/>
  <c r="G2127"/>
  <c r="G2125"/>
  <c r="G2123"/>
  <c r="G2122"/>
  <c r="G2120"/>
  <c r="G2118"/>
  <c r="G2116"/>
  <c r="E2114"/>
  <c r="G2114" s="1"/>
  <c r="G2112"/>
  <c r="G2111"/>
  <c r="E2108"/>
  <c r="G2108" s="1"/>
  <c r="E2107"/>
  <c r="G2105"/>
  <c r="G2103"/>
  <c r="E2101"/>
  <c r="G2101" s="1"/>
  <c r="G2100"/>
  <c r="G2099"/>
  <c r="G2098"/>
  <c r="G2097"/>
  <c r="G2096"/>
  <c r="G2095"/>
  <c r="G2094"/>
  <c r="G2092"/>
  <c r="G2090"/>
  <c r="G2085"/>
  <c r="G2084"/>
  <c r="G2082"/>
  <c r="G2080"/>
  <c r="G2078"/>
  <c r="G2077"/>
  <c r="G2075"/>
  <c r="G2073"/>
  <c r="G2071"/>
  <c r="G2069"/>
  <c r="G2067"/>
  <c r="G2066"/>
  <c r="G2064"/>
  <c r="G2062"/>
  <c r="E2060"/>
  <c r="G2060" s="1"/>
  <c r="E2059"/>
  <c r="G2059" s="1"/>
  <c r="E2058"/>
  <c r="G2058" s="1"/>
  <c r="G2056"/>
  <c r="G2055"/>
  <c r="E2052"/>
  <c r="G2052" s="1"/>
  <c r="E2051"/>
  <c r="G2051" s="1"/>
  <c r="G2049"/>
  <c r="G2047"/>
  <c r="E2045"/>
  <c r="G2045" s="1"/>
  <c r="G2044"/>
  <c r="G2043"/>
  <c r="G2042"/>
  <c r="G2041"/>
  <c r="G2040"/>
  <c r="G2039"/>
  <c r="G2038"/>
  <c r="G2036"/>
  <c r="G2034"/>
  <c r="G2029"/>
  <c r="G2027"/>
  <c r="G2025"/>
  <c r="G2023"/>
  <c r="G2022"/>
  <c r="E2020"/>
  <c r="G2020" s="1"/>
  <c r="G2018"/>
  <c r="G2016"/>
  <c r="G2014"/>
  <c r="G2009"/>
  <c r="G2008"/>
  <c r="G2006"/>
  <c r="G2004"/>
  <c r="G2002"/>
  <c r="G2000"/>
  <c r="G1999"/>
  <c r="G1997"/>
  <c r="G1995"/>
  <c r="G1993"/>
  <c r="G1991"/>
  <c r="G1990"/>
  <c r="G1988"/>
  <c r="G1986"/>
  <c r="G1984"/>
  <c r="E1982"/>
  <c r="G1982" s="1"/>
  <c r="G1980"/>
  <c r="G1979"/>
  <c r="E1976"/>
  <c r="G1976" s="1"/>
  <c r="E1975"/>
  <c r="G1973"/>
  <c r="G1971"/>
  <c r="E1969"/>
  <c r="G1969" s="1"/>
  <c r="G1968"/>
  <c r="G1967"/>
  <c r="G1966"/>
  <c r="G1965"/>
  <c r="G1964"/>
  <c r="G1963"/>
  <c r="G1961"/>
  <c r="G1959"/>
  <c r="G1954"/>
  <c r="E1953"/>
  <c r="G1953" s="1"/>
  <c r="G1951"/>
  <c r="G1950"/>
  <c r="G1948"/>
  <c r="G1946"/>
  <c r="G1944"/>
  <c r="G1943"/>
  <c r="G1941"/>
  <c r="E1939"/>
  <c r="G1939" s="1"/>
  <c r="G1937"/>
  <c r="G1935"/>
  <c r="G1933"/>
  <c r="G1932"/>
  <c r="G1930"/>
  <c r="G1928"/>
  <c r="G1926"/>
  <c r="E1924"/>
  <c r="G1924" s="1"/>
  <c r="E1923"/>
  <c r="G1923" s="1"/>
  <c r="E1922"/>
  <c r="G1922" s="1"/>
  <c r="E1920"/>
  <c r="G1920" s="1"/>
  <c r="G1919"/>
  <c r="E1916"/>
  <c r="G1916" s="1"/>
  <c r="E1915"/>
  <c r="G1915" s="1"/>
  <c r="G1913"/>
  <c r="G1911"/>
  <c r="E1909"/>
  <c r="G1909" s="1"/>
  <c r="G1908"/>
  <c r="G1907"/>
  <c r="G1906"/>
  <c r="G1905"/>
  <c r="G1904"/>
  <c r="G1903"/>
  <c r="G1902"/>
  <c r="G1900"/>
  <c r="G1898"/>
  <c r="G1893"/>
  <c r="G1892"/>
  <c r="G1890"/>
  <c r="G1888"/>
  <c r="G1886"/>
  <c r="G1884"/>
  <c r="G1883"/>
  <c r="G1881"/>
  <c r="G1879"/>
  <c r="G1877"/>
  <c r="G1875"/>
  <c r="G1873"/>
  <c r="E1872"/>
  <c r="G1872" s="1"/>
  <c r="G1870"/>
  <c r="G1868"/>
  <c r="G1866"/>
  <c r="E1864"/>
  <c r="G1864" s="1"/>
  <c r="G1861"/>
  <c r="G1860"/>
  <c r="E1857"/>
  <c r="G1857" s="1"/>
  <c r="G1854"/>
  <c r="G1852"/>
  <c r="G1850"/>
  <c r="G1849"/>
  <c r="G1848"/>
  <c r="G1847"/>
  <c r="G1846"/>
  <c r="G1845"/>
  <c r="G1843"/>
  <c r="G1841"/>
  <c r="G1836"/>
  <c r="G1835"/>
  <c r="G1833"/>
  <c r="G1831"/>
  <c r="G1829"/>
  <c r="G1827"/>
  <c r="G1826"/>
  <c r="G1824"/>
  <c r="G1822"/>
  <c r="G1820"/>
  <c r="G1818"/>
  <c r="G1816"/>
  <c r="E1814"/>
  <c r="G1814" s="1"/>
  <c r="G1812"/>
  <c r="G1811"/>
  <c r="E1808"/>
  <c r="G1808" s="1"/>
  <c r="E1807"/>
  <c r="G1805"/>
  <c r="G1803"/>
  <c r="E1801"/>
  <c r="G1801" s="1"/>
  <c r="G1800"/>
  <c r="E1799"/>
  <c r="G1799" s="1"/>
  <c r="E1798"/>
  <c r="G1798" s="1"/>
  <c r="E1797"/>
  <c r="G1797" s="1"/>
  <c r="G1796"/>
  <c r="G1795"/>
  <c r="G1794"/>
  <c r="E1792"/>
  <c r="G1792" s="1"/>
  <c r="G1790"/>
  <c r="G1785"/>
  <c r="G1784"/>
  <c r="G1782"/>
  <c r="G1780"/>
  <c r="G1778"/>
  <c r="G1776"/>
  <c r="G1775"/>
  <c r="G1773"/>
  <c r="G1771"/>
  <c r="G1769"/>
  <c r="G1767"/>
  <c r="G1766"/>
  <c r="G1764"/>
  <c r="G1762"/>
  <c r="G1760"/>
  <c r="E1758"/>
  <c r="G1758" s="1"/>
  <c r="G1756"/>
  <c r="G1755"/>
  <c r="E1752"/>
  <c r="G1752" s="1"/>
  <c r="E1751"/>
  <c r="G1751" s="1"/>
  <c r="G1749"/>
  <c r="G1747"/>
  <c r="E1745"/>
  <c r="G1745" s="1"/>
  <c r="G1744"/>
  <c r="G1743"/>
  <c r="E1742"/>
  <c r="G1742" s="1"/>
  <c r="E1741"/>
  <c r="G1741" s="1"/>
  <c r="E1740"/>
  <c r="G1740" s="1"/>
  <c r="E1739"/>
  <c r="G1739" s="1"/>
  <c r="G1738"/>
  <c r="E1736"/>
  <c r="G1736" s="1"/>
  <c r="G1734"/>
  <c r="G1729"/>
  <c r="G1728"/>
  <c r="G1726"/>
  <c r="G1724"/>
  <c r="G1722"/>
  <c r="G1720"/>
  <c r="G1719"/>
  <c r="G1717"/>
  <c r="G1716"/>
  <c r="G1714"/>
  <c r="G1713"/>
  <c r="G1711"/>
  <c r="G1709"/>
  <c r="G1707"/>
  <c r="G1706"/>
  <c r="G1705"/>
  <c r="G1703"/>
  <c r="G1702"/>
  <c r="G1700"/>
  <c r="G1698"/>
  <c r="E1696"/>
  <c r="G1696" s="1"/>
  <c r="E1695"/>
  <c r="G1695" s="1"/>
  <c r="E1693"/>
  <c r="G1693" s="1"/>
  <c r="E1692"/>
  <c r="G1692" s="1"/>
  <c r="E1688"/>
  <c r="G1688" s="1"/>
  <c r="G1686"/>
  <c r="G1684"/>
  <c r="G1682"/>
  <c r="E1680"/>
  <c r="G1680" s="1"/>
  <c r="G1679"/>
  <c r="G1678"/>
  <c r="G1677"/>
  <c r="G1676"/>
  <c r="G1675"/>
  <c r="E1674"/>
  <c r="G1674" s="1"/>
  <c r="G1673"/>
  <c r="G1671"/>
  <c r="G1666"/>
  <c r="G1665"/>
  <c r="G1663"/>
  <c r="G1662"/>
  <c r="G1660"/>
  <c r="G1658"/>
  <c r="G1656"/>
  <c r="G1655"/>
  <c r="G1653"/>
  <c r="G1651"/>
  <c r="G1649"/>
  <c r="E1647"/>
  <c r="G1647" s="1"/>
  <c r="G1645"/>
  <c r="G1644"/>
  <c r="G1641"/>
  <c r="E1640"/>
  <c r="E1636" s="1"/>
  <c r="G1638"/>
  <c r="E1632"/>
  <c r="G1632" s="1"/>
  <c r="E1631"/>
  <c r="E1634" s="1"/>
  <c r="G1634" s="1"/>
  <c r="G1625"/>
  <c r="G1623"/>
  <c r="E1621"/>
  <c r="G1621" s="1"/>
  <c r="G1620"/>
  <c r="G1619"/>
  <c r="G1618"/>
  <c r="G1617"/>
  <c r="G1616"/>
  <c r="G1615"/>
  <c r="G1614"/>
  <c r="G1612"/>
  <c r="G1610"/>
  <c r="G1605"/>
  <c r="G1604"/>
  <c r="E1603"/>
  <c r="G1603" s="1"/>
  <c r="E1601"/>
  <c r="G1601" s="1"/>
  <c r="G1600"/>
  <c r="G1598"/>
  <c r="G1596"/>
  <c r="G1594"/>
  <c r="G1593"/>
  <c r="G1591"/>
  <c r="G1589"/>
  <c r="G1588"/>
  <c r="G1586"/>
  <c r="G1584"/>
  <c r="G1582"/>
  <c r="G1581"/>
  <c r="G1579"/>
  <c r="G1578"/>
  <c r="G1576"/>
  <c r="E1574"/>
  <c r="G1574" s="1"/>
  <c r="E1573"/>
  <c r="G1573" s="1"/>
  <c r="E1571"/>
  <c r="G1571" s="1"/>
  <c r="G1570"/>
  <c r="E1567"/>
  <c r="G1567" s="1"/>
  <c r="E1566"/>
  <c r="G1566" s="1"/>
  <c r="G1564"/>
  <c r="G1562"/>
  <c r="E1560"/>
  <c r="G1560" s="1"/>
  <c r="G1559"/>
  <c r="G1558"/>
  <c r="G1557"/>
  <c r="G1556"/>
  <c r="G1555"/>
  <c r="G1554"/>
  <c r="G1553"/>
  <c r="G1551"/>
  <c r="G1549"/>
  <c r="E1489"/>
  <c r="G1489" s="1"/>
  <c r="E1488"/>
  <c r="G1488" s="1"/>
  <c r="E1487"/>
  <c r="G1487" s="1"/>
  <c r="E1486"/>
  <c r="G1486" s="1"/>
  <c r="E1485"/>
  <c r="G1485" s="1"/>
  <c r="E1484"/>
  <c r="G1484" s="1"/>
  <c r="G1429"/>
  <c r="G1428"/>
  <c r="G1427"/>
  <c r="G1426"/>
  <c r="G1425"/>
  <c r="G1424"/>
  <c r="G1423"/>
  <c r="G1422"/>
  <c r="G1421"/>
  <c r="G1420"/>
  <c r="G1419"/>
  <c r="G1418"/>
  <c r="G1417"/>
  <c r="G1416"/>
  <c r="G1414"/>
  <c r="G1413"/>
  <c r="G1412"/>
  <c r="G1411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4"/>
  <c r="G793"/>
  <c r="G792"/>
  <c r="G791"/>
  <c r="G790"/>
  <c r="G789"/>
  <c r="G788"/>
  <c r="G786"/>
  <c r="G785"/>
  <c r="G784"/>
  <c r="G783"/>
  <c r="G782"/>
  <c r="G781"/>
  <c r="G780"/>
  <c r="G779"/>
  <c r="G778"/>
  <c r="G777"/>
  <c r="G775"/>
  <c r="G774"/>
  <c r="G773"/>
  <c r="G772"/>
  <c r="G771"/>
  <c r="G770"/>
  <c r="G769"/>
  <c r="G768"/>
  <c r="G767"/>
  <c r="G766"/>
  <c r="G765"/>
  <c r="G763"/>
  <c r="G762"/>
  <c r="G761"/>
  <c r="G760"/>
  <c r="G759"/>
  <c r="G758"/>
  <c r="G757"/>
  <c r="G756"/>
  <c r="G755"/>
  <c r="G754"/>
  <c r="G753"/>
  <c r="G752"/>
  <c r="G751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29"/>
  <c r="G728"/>
  <c r="G727"/>
  <c r="G726"/>
  <c r="G725"/>
  <c r="G723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B683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G682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B640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B655" s="1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G639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B608"/>
  <c r="B609" s="1"/>
  <c r="B610" s="1"/>
  <c r="B611" s="1"/>
  <c r="B612" s="1"/>
  <c r="B613" s="1"/>
  <c r="B614" s="1"/>
  <c r="B615" s="1"/>
  <c r="B616" s="1"/>
  <c r="B617" s="1"/>
  <c r="B618" s="1"/>
  <c r="B619" s="1"/>
  <c r="B620" s="1"/>
  <c r="B621" s="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G607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B568"/>
  <c r="B569" s="1"/>
  <c r="B570" s="1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B587" s="1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B604" s="1"/>
  <c r="B605" s="1"/>
  <c r="G567"/>
  <c r="G565"/>
  <c r="G564"/>
  <c r="G563"/>
  <c r="G562"/>
  <c r="G561"/>
  <c r="G560"/>
  <c r="G559"/>
  <c r="G558"/>
  <c r="B558"/>
  <c r="B559" s="1"/>
  <c r="B560" s="1"/>
  <c r="B561" s="1"/>
  <c r="B562" s="1"/>
  <c r="B563" s="1"/>
  <c r="B564" s="1"/>
  <c r="B565" s="1"/>
  <c r="G557"/>
  <c r="G540"/>
  <c r="G525"/>
  <c r="G523"/>
  <c r="G522"/>
  <c r="G518"/>
  <c r="G517"/>
  <c r="G516"/>
  <c r="G515"/>
  <c r="G514"/>
  <c r="G513"/>
  <c r="G512"/>
  <c r="G511"/>
  <c r="G509"/>
  <c r="G508"/>
  <c r="G507"/>
  <c r="G506"/>
  <c r="G505"/>
  <c r="G503"/>
  <c r="G502"/>
  <c r="G501"/>
  <c r="G500"/>
  <c r="G499"/>
  <c r="G498"/>
  <c r="G497"/>
  <c r="G496"/>
  <c r="G495"/>
  <c r="G493"/>
  <c r="G492"/>
  <c r="G491"/>
  <c r="G490"/>
  <c r="G489"/>
  <c r="G486"/>
  <c r="G485"/>
  <c r="G484"/>
  <c r="G483"/>
  <c r="G482"/>
  <c r="G481"/>
  <c r="G480"/>
  <c r="G479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3"/>
  <c r="G442"/>
  <c r="G441"/>
  <c r="G440"/>
  <c r="G439"/>
  <c r="G438"/>
  <c r="G437"/>
  <c r="G435"/>
  <c r="G434"/>
  <c r="G433"/>
  <c r="G432"/>
  <c r="G431"/>
  <c r="G430"/>
  <c r="G429"/>
  <c r="G428"/>
  <c r="G427"/>
  <c r="G426"/>
  <c r="G424"/>
  <c r="G423"/>
  <c r="G422"/>
  <c r="G421"/>
  <c r="G420"/>
  <c r="G419"/>
  <c r="G418"/>
  <c r="G417"/>
  <c r="G416"/>
  <c r="G415"/>
  <c r="G414"/>
  <c r="G412"/>
  <c r="G411"/>
  <c r="G410"/>
  <c r="G409"/>
  <c r="G408"/>
  <c r="G407"/>
  <c r="G406"/>
  <c r="G405"/>
  <c r="G404"/>
  <c r="G403"/>
  <c r="G402"/>
  <c r="G400"/>
  <c r="G399"/>
  <c r="G398"/>
  <c r="G397"/>
  <c r="G396"/>
  <c r="G395"/>
  <c r="G394"/>
  <c r="G393"/>
  <c r="G392"/>
  <c r="G391"/>
  <c r="G390"/>
  <c r="G389"/>
  <c r="G387"/>
  <c r="G386"/>
  <c r="G385"/>
  <c r="G383"/>
  <c r="G382"/>
  <c r="G381"/>
  <c r="G380"/>
  <c r="G379"/>
  <c r="G378"/>
  <c r="G376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B343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G342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B320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G319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B296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G295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B270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G269"/>
  <c r="G267"/>
  <c r="G266"/>
  <c r="G265"/>
  <c r="G264"/>
  <c r="G263"/>
  <c r="G262"/>
  <c r="B262"/>
  <c r="B263" s="1"/>
  <c r="B264" s="1"/>
  <c r="B265" s="1"/>
  <c r="B266" s="1"/>
  <c r="B267" s="1"/>
  <c r="G261"/>
  <c r="G242"/>
  <c r="F156" s="1"/>
  <c r="G229"/>
  <c r="G227"/>
  <c r="G224"/>
  <c r="G221"/>
  <c r="G220"/>
  <c r="G219"/>
  <c r="G218"/>
  <c r="G217"/>
  <c r="G216"/>
  <c r="G215"/>
  <c r="G214"/>
  <c r="G212"/>
  <c r="G211"/>
  <c r="G210"/>
  <c r="G209"/>
  <c r="G208"/>
  <c r="G207"/>
  <c r="G205"/>
  <c r="G204"/>
  <c r="G203"/>
  <c r="G202"/>
  <c r="G201"/>
  <c r="G200"/>
  <c r="G199"/>
  <c r="G198"/>
  <c r="G197"/>
  <c r="G196"/>
  <c r="G195"/>
  <c r="E193"/>
  <c r="G193" s="1"/>
  <c r="G192"/>
  <c r="E191"/>
  <c r="G191" s="1"/>
  <c r="E190"/>
  <c r="G190" s="1"/>
  <c r="E189"/>
  <c r="G189" s="1"/>
  <c r="G186"/>
  <c r="G185"/>
  <c r="G184"/>
  <c r="G183"/>
  <c r="G182"/>
  <c r="G181"/>
  <c r="G180"/>
  <c r="G179"/>
  <c r="G123"/>
  <c r="E122"/>
  <c r="G122" s="1"/>
  <c r="G120"/>
  <c r="G119"/>
  <c r="G117"/>
  <c r="G116"/>
  <c r="G115"/>
  <c r="G114"/>
  <c r="G113"/>
  <c r="G112"/>
  <c r="G111"/>
  <c r="G110"/>
  <c r="G109"/>
  <c r="G107"/>
  <c r="G105"/>
  <c r="G104"/>
  <c r="G102"/>
  <c r="G100"/>
  <c r="G99"/>
  <c r="E98"/>
  <c r="G98" s="1"/>
  <c r="G97"/>
  <c r="E96"/>
  <c r="G96" s="1"/>
  <c r="G93"/>
  <c r="E92"/>
  <c r="G92" s="1"/>
  <c r="G90"/>
  <c r="G89"/>
  <c r="E88"/>
  <c r="G88" s="1"/>
  <c r="G87"/>
  <c r="G45"/>
  <c r="G42"/>
  <c r="G41"/>
  <c r="G40"/>
  <c r="G39"/>
  <c r="G38"/>
  <c r="G37"/>
  <c r="G2205" l="1"/>
  <c r="G2582"/>
  <c r="G2642"/>
  <c r="G2663"/>
  <c r="G2653"/>
  <c r="G177"/>
  <c r="F155" s="1"/>
  <c r="E2373"/>
  <c r="G2373" s="1"/>
  <c r="E1809"/>
  <c r="G1809" s="1"/>
  <c r="G2374"/>
  <c r="G1468"/>
  <c r="D1452" s="1"/>
  <c r="E1689"/>
  <c r="G1689" s="1"/>
  <c r="G2673"/>
  <c r="G1807"/>
  <c r="E2109"/>
  <c r="G2109" s="1"/>
  <c r="G2493"/>
  <c r="G1636"/>
  <c r="G1640"/>
  <c r="E1856"/>
  <c r="G1856" s="1"/>
  <c r="E1863"/>
  <c r="G1863" s="1"/>
  <c r="G2107"/>
  <c r="G3040"/>
  <c r="E1643"/>
  <c r="G1643" s="1"/>
  <c r="G3044"/>
  <c r="D857"/>
  <c r="F3346" s="1"/>
  <c r="G1430"/>
  <c r="F3347" s="1"/>
  <c r="G2166"/>
  <c r="G2267"/>
  <c r="G2317"/>
  <c r="G2396"/>
  <c r="G2413"/>
  <c r="G2486"/>
  <c r="G2533"/>
  <c r="G2550"/>
  <c r="G2677"/>
  <c r="G2668"/>
  <c r="G2876"/>
  <c r="D2830" s="1"/>
  <c r="D2954"/>
  <c r="F3356" s="1"/>
  <c r="G3023"/>
  <c r="G3257"/>
  <c r="G3215"/>
  <c r="G3174"/>
  <c r="G3136"/>
  <c r="G3082"/>
  <c r="G721"/>
  <c r="F163" s="1"/>
  <c r="G555"/>
  <c r="F162" s="1"/>
  <c r="G538"/>
  <c r="F161" s="1"/>
  <c r="G374"/>
  <c r="F158" s="1"/>
  <c r="G95"/>
  <c r="G124" s="1"/>
  <c r="G259"/>
  <c r="F157" s="1"/>
  <c r="G477"/>
  <c r="F160" s="1"/>
  <c r="E1568"/>
  <c r="G1568" s="1"/>
  <c r="G1606" s="1"/>
  <c r="G2336"/>
  <c r="G2455"/>
  <c r="G2517"/>
  <c r="G46"/>
  <c r="D21" s="1"/>
  <c r="G2439"/>
  <c r="G1631"/>
  <c r="E1628"/>
  <c r="G1628" s="1"/>
  <c r="G1975"/>
  <c r="E1977"/>
  <c r="G1977" s="1"/>
  <c r="E2053"/>
  <c r="G2053" s="1"/>
  <c r="G2086" s="1"/>
  <c r="G2500"/>
  <c r="G2565"/>
  <c r="G2629"/>
  <c r="G3026"/>
  <c r="E1917"/>
  <c r="G1917" s="1"/>
  <c r="G1955" s="1"/>
  <c r="G2030"/>
  <c r="G3092"/>
  <c r="E1753"/>
  <c r="G1753" s="1"/>
  <c r="G1786" s="1"/>
  <c r="G2469"/>
  <c r="G2713"/>
  <c r="G2813" s="1"/>
  <c r="E1436" i="1"/>
  <c r="E1434"/>
  <c r="E1407"/>
  <c r="E1406"/>
  <c r="E1404"/>
  <c r="E1400"/>
  <c r="E1399"/>
  <c r="E1393"/>
  <c r="E1786"/>
  <c r="E1772"/>
  <c r="E1757" s="1"/>
  <c r="E1756"/>
  <c r="E1755"/>
  <c r="E1753"/>
  <c r="E1749"/>
  <c r="E1748"/>
  <c r="E1742"/>
  <c r="E2404"/>
  <c r="E2403"/>
  <c r="E2355"/>
  <c r="E2354"/>
  <c r="E2350"/>
  <c r="E2339"/>
  <c r="E2338"/>
  <c r="E2333"/>
  <c r="E2308"/>
  <c r="E2307"/>
  <c r="E2277"/>
  <c r="E2276"/>
  <c r="E2198"/>
  <c r="E2197"/>
  <c r="E2186"/>
  <c r="E2156"/>
  <c r="E2138"/>
  <c r="E2137"/>
  <c r="G3050" i="3" l="1"/>
  <c r="D3006" s="1"/>
  <c r="G2678"/>
  <c r="F3352" s="1"/>
  <c r="F3348"/>
  <c r="G2143"/>
  <c r="G1837"/>
  <c r="E2382"/>
  <c r="G2382" s="1"/>
  <c r="E1690"/>
  <c r="G1690" s="1"/>
  <c r="G1730" s="1"/>
  <c r="E2383"/>
  <c r="G2383" s="1"/>
  <c r="E1858"/>
  <c r="G1858" s="1"/>
  <c r="G1894" s="1"/>
  <c r="E1627"/>
  <c r="G1627" s="1"/>
  <c r="D836"/>
  <c r="D1395"/>
  <c r="G2010"/>
  <c r="G2268"/>
  <c r="F3350" s="1"/>
  <c r="F3354"/>
  <c r="G3333"/>
  <c r="F3358" s="1"/>
  <c r="F164"/>
  <c r="F159"/>
  <c r="F3344"/>
  <c r="D71"/>
  <c r="F3353"/>
  <c r="D2695"/>
  <c r="F3343"/>
  <c r="E1750" i="1"/>
  <c r="E1401"/>
  <c r="E2196"/>
  <c r="E2206" s="1"/>
  <c r="G2384" i="3" l="1"/>
  <c r="D2289" s="1"/>
  <c r="F3351" s="1"/>
  <c r="F3357"/>
  <c r="E1629"/>
  <c r="G1629" s="1"/>
  <c r="G1667" s="1"/>
  <c r="D1534" s="1"/>
  <c r="F3349" s="1"/>
  <c r="D2185"/>
  <c r="D2599"/>
  <c r="D3067"/>
  <c r="F165"/>
  <c r="D141" s="1"/>
  <c r="F3345" s="1"/>
  <c r="E2205" i="1"/>
  <c r="E109"/>
  <c r="E83"/>
  <c r="E79"/>
  <c r="E75"/>
  <c r="E1993"/>
  <c r="E1992"/>
  <c r="E1990"/>
  <c r="E1989"/>
  <c r="E1987"/>
  <c r="E1982"/>
  <c r="E1947"/>
  <c r="E1941"/>
  <c r="E1940"/>
  <c r="E1934"/>
  <c r="E1893"/>
  <c r="E1892"/>
  <c r="E1891"/>
  <c r="E1885"/>
  <c r="E1884"/>
  <c r="E1878"/>
  <c r="E1853"/>
  <c r="E1815"/>
  <c r="E1809"/>
  <c r="E1808"/>
  <c r="E1802"/>
  <c r="E1705"/>
  <c r="E1689" s="1"/>
  <c r="E1697"/>
  <c r="E1690"/>
  <c r="E1647"/>
  <c r="E1641"/>
  <c r="E1640"/>
  <c r="E1634"/>
  <c r="E1632"/>
  <c r="E1631"/>
  <c r="E1630"/>
  <c r="E1625"/>
  <c r="E1591"/>
  <c r="E1585"/>
  <c r="E1584"/>
  <c r="E1578"/>
  <c r="E1575"/>
  <c r="E1574"/>
  <c r="E1573"/>
  <c r="E1572"/>
  <c r="E1569"/>
  <c r="E1529"/>
  <c r="E1528"/>
  <c r="E1526"/>
  <c r="E1525"/>
  <c r="E1522" s="1"/>
  <c r="E1521"/>
  <c r="E1513"/>
  <c r="E1507"/>
  <c r="E1480"/>
  <c r="E1473"/>
  <c r="E1476" s="1"/>
  <c r="E1465"/>
  <c r="E1464"/>
  <c r="E1467" s="1"/>
  <c r="E1454"/>
  <c r="F3359" i="3" l="1"/>
  <c r="E1696" i="1"/>
  <c r="E1523"/>
  <c r="E1691"/>
  <c r="E1810"/>
  <c r="E1586"/>
  <c r="E1642"/>
  <c r="E1942"/>
  <c r="E1461"/>
  <c r="E1886"/>
  <c r="E1469"/>
  <c r="E1460" l="1"/>
  <c r="E1462" l="1"/>
  <c r="E2496" l="1"/>
  <c r="E2476"/>
  <c r="E2468"/>
  <c r="E2467"/>
  <c r="E2465"/>
  <c r="E2464"/>
  <c r="E2459"/>
  <c r="E2458"/>
  <c r="E2457"/>
  <c r="E2455"/>
  <c r="E2451"/>
  <c r="E2439"/>
  <c r="E2435"/>
  <c r="E1330" l="1"/>
  <c r="E1329"/>
  <c r="E1328"/>
  <c r="E1327"/>
  <c r="E1326"/>
  <c r="E1325"/>
  <c r="B663" l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20"/>
  <c r="B621" s="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B638" s="1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B655" s="1"/>
  <c r="B656" s="1"/>
  <c r="B657" s="1"/>
  <c r="B658" s="1"/>
  <c r="B659" s="1"/>
  <c r="B660" s="1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B604" s="1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548"/>
  <c r="B549" s="1"/>
  <c r="B550" s="1"/>
  <c r="B551" s="1"/>
  <c r="B552" s="1"/>
  <c r="B553" s="1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B570" s="1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38"/>
  <c r="B539" s="1"/>
  <c r="B540" s="1"/>
  <c r="B541" s="1"/>
  <c r="B542" s="1"/>
  <c r="B543" s="1"/>
  <c r="B544" s="1"/>
  <c r="B545" s="1"/>
  <c r="B323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00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276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50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42"/>
  <c r="B243" s="1"/>
  <c r="B244" s="1"/>
  <c r="B245" s="1"/>
  <c r="B246" s="1"/>
  <c r="B247" s="1"/>
  <c r="E173"/>
  <c r="E172"/>
  <c r="E171"/>
  <c r="E170"/>
  <c r="E169"/>
</calcChain>
</file>

<file path=xl/sharedStrings.xml><?xml version="1.0" encoding="utf-8"?>
<sst xmlns="http://schemas.openxmlformats.org/spreadsheetml/2006/main" count="14533" uniqueCount="2060">
  <si>
    <t>Nazwy i kody robót budowlanych objętych przedmiotem zamówienia:</t>
  </si>
  <si>
    <t>(klasyfikacja robót wg Wspólnego Słownika Zamówień):</t>
  </si>
  <si>
    <t>Dział</t>
  </si>
  <si>
    <t>45000000-7</t>
  </si>
  <si>
    <t>Roboty budowlane</t>
  </si>
  <si>
    <t>Grupa 1</t>
  </si>
  <si>
    <t>45.1</t>
  </si>
  <si>
    <t>45100000-8</t>
  </si>
  <si>
    <t>Przygotowanie terenu pod budowę</t>
  </si>
  <si>
    <t>Grupa 2</t>
  </si>
  <si>
    <t>45.2</t>
  </si>
  <si>
    <t>45200000-9</t>
  </si>
  <si>
    <t>Roboty budowlane w zakresie wznoszenia kompletnych obiektów budowlanych lub ich części oraz roboty w zakresie inżynierii lądowej i wodnej</t>
  </si>
  <si>
    <t>Lp.</t>
  </si>
  <si>
    <t>Nr</t>
  </si>
  <si>
    <t xml:space="preserve"> Nazwa elementu rozliczeniowego</t>
  </si>
  <si>
    <t>Jedn.</t>
  </si>
  <si>
    <t>Ilość</t>
  </si>
  <si>
    <t>STWiORB</t>
  </si>
  <si>
    <t>miary</t>
  </si>
  <si>
    <t>jednostek</t>
  </si>
  <si>
    <t>zł</t>
  </si>
  <si>
    <t>Budowa torów</t>
  </si>
  <si>
    <t>T.01.05</t>
  </si>
  <si>
    <t>m3</t>
  </si>
  <si>
    <t>T.01.08</t>
  </si>
  <si>
    <t>km</t>
  </si>
  <si>
    <t>Montaż ogrodzenia systemowego panelowego z siatki zgrzewanej z prętów 4mm o wysokości 1,8 m na podmurówce z elementów prefabrykowanych</t>
  </si>
  <si>
    <t>m</t>
  </si>
  <si>
    <t>Wbudowanie warstwy ochronnej z niesortu kamiennego  o grubości 20 cm</t>
  </si>
  <si>
    <t>Rozjazdy</t>
  </si>
  <si>
    <t>T.01.07</t>
  </si>
  <si>
    <t>kpl</t>
  </si>
  <si>
    <t>Kozły oporowe</t>
  </si>
  <si>
    <t>Montaż kozła oporowego z zasypką o długości 15 m z klińca 4-31,5 f5</t>
  </si>
  <si>
    <t xml:space="preserve"> </t>
  </si>
  <si>
    <t>Grupa 3</t>
  </si>
  <si>
    <t>45.3</t>
  </si>
  <si>
    <t>45300000-0</t>
  </si>
  <si>
    <t>Roboty instalacyjne w budynkach</t>
  </si>
  <si>
    <t>Grupa 4</t>
  </si>
  <si>
    <t>45.4</t>
  </si>
  <si>
    <t>45400000-1</t>
  </si>
  <si>
    <t>Roboty wykończeniowe w zakresie obiektów budowlanych</t>
  </si>
  <si>
    <t>OBIEKTY KUBATUROWE</t>
  </si>
  <si>
    <t>ROBOTY BUDOWLANE</t>
  </si>
  <si>
    <t>ROZBIÓRKI</t>
  </si>
  <si>
    <t>B.01.11.01</t>
  </si>
  <si>
    <t xml:space="preserve">Rozbiórka pokrycia warstwy papy z dachów </t>
  </si>
  <si>
    <t>m2</t>
  </si>
  <si>
    <t>B.01.06.01</t>
  </si>
  <si>
    <t>Rozbiórka, okapów, kołnierzy, gzymsów itp. z blachy nie nadającej się do użytku</t>
  </si>
  <si>
    <t>Rozbiórka murów ogniowych, okapów, kołnierzy, gzymsów itp. z blachy nie nadającej się do użytku - parapety zewnętrzne</t>
  </si>
  <si>
    <t>B.01.05.01</t>
  </si>
  <si>
    <t xml:space="preserve">Rozebranie posadzek </t>
  </si>
  <si>
    <t>B.02.01.01</t>
  </si>
  <si>
    <t>Wykucie z muru ościeżnic drewnianych / metalowych o powierzchni do 2m2</t>
  </si>
  <si>
    <t>szt</t>
  </si>
  <si>
    <t>Wykucie otworów drzwiowych i okiennych w ścianach z cegły o grubości ponad 1/2 cegły na zaprawie wapiennej lub cementowo-wapiennej - poszerzenie otworu drzwiowego</t>
  </si>
  <si>
    <t>B.01.02.01</t>
  </si>
  <si>
    <t>Odbicie tynków wewnętrznych o powierzchni ponad 5m2 na ścianach, filarach, pilastrach z zaprawy cementowo-wapiennej</t>
  </si>
  <si>
    <t>Odbicie tynków wewnętrznych o powierzchni ponad 5m2 na stropach płaskich, belkach,  z zaprawy cementowo-wapiennej</t>
  </si>
  <si>
    <t>PRACE REMONTOWE I BUDOWLANE</t>
  </si>
  <si>
    <t>FUNDAMENTY</t>
  </si>
  <si>
    <t>B.01.01.01</t>
  </si>
  <si>
    <t>Wykopy liniowe w gruntach suchych kategorii III-IV o szerokości 0,8-1,5m i głębokości do 1,5m o ścianach pionowych z wydobyciem urobku łopatą lub wyciągiem ręcznym</t>
  </si>
  <si>
    <t>B.01.12.01</t>
  </si>
  <si>
    <t>Izolacje przeciwwilgociowe powłokowe pionowe wykonywane na zimno z roztworu asfaltowego - pierwsza warstwa</t>
  </si>
  <si>
    <t>Izolacje przeciwwilgociowe powłokowe pionowe wykonywane na zimno z roztworu asfaltowego - każda następna warstwa ponad pierwszą</t>
  </si>
  <si>
    <t>Izolacje pionowe ścian fundamentowych z folii kubełkowej bez gruntowania powierzchni</t>
  </si>
  <si>
    <t>DACH</t>
  </si>
  <si>
    <t>Pokrycie dachów papą termozgrzewalną dwuwarstwowe</t>
  </si>
  <si>
    <t>Naprawa uszkodzonych elementów dachu z dachówki ceramicznej, przełożenie, wykonanie izolacji, konserwacja konstrukcji dachu pod dachówwką.</t>
  </si>
  <si>
    <t>Czyszczenie dachu z dachówki ceramicznej</t>
  </si>
  <si>
    <t>Naprawa kominów, fryzów, zdobień architektonicznych</t>
  </si>
  <si>
    <t>Pokrycie papą termozgrzewalna przy obróbkach - wykończenie przy kominach i attykach</t>
  </si>
  <si>
    <t>Montaż płyt OSB pod obróbki blacharskie</t>
  </si>
  <si>
    <t>Obróbki z blachy powlekanej, przy szerokości w rozwinięciu ponad 25cm - obróbki attyki</t>
  </si>
  <si>
    <t>Rynny dachowe z blachy powlekanej półokrągłe</t>
  </si>
  <si>
    <t>B.01.07.01</t>
  </si>
  <si>
    <t>Czyszczenie konstrukcji wiaty drewnianej</t>
  </si>
  <si>
    <t>komplet</t>
  </si>
  <si>
    <t>Malowanie konstrukcji wiaty drewnianej</t>
  </si>
  <si>
    <t>Rury spustowe z blachy powlekanej okrągłe</t>
  </si>
  <si>
    <t>ELEWACJE</t>
  </si>
  <si>
    <t>Czyszczenie elewacji, skucie luźnych fragmentów, uzupełnienie ubytków, zagruntowanie</t>
  </si>
  <si>
    <t>Prace stratygraficzne na fragmencie elewacji</t>
  </si>
  <si>
    <t xml:space="preserve">Dwukrotne malowanie farbą silikonową tynków </t>
  </si>
  <si>
    <t>B.01.08.01</t>
  </si>
  <si>
    <t>Elementy konstrukcji aluminiowych - daszki nad drzwiami</t>
  </si>
  <si>
    <t xml:space="preserve">Zabezpieczenie preparatem antygraffiti </t>
  </si>
  <si>
    <t>B.01.09.01</t>
  </si>
  <si>
    <t>Drabina zewnętrzna, rozkładana i chowana w pom technicznym, długość do 4m</t>
  </si>
  <si>
    <t>B.01.10.01</t>
  </si>
  <si>
    <t>Wykonanie poziomej izolacji przeciwwilgociowej metodą iniekcji krystalicznej muru z cegły o grubości 2 cegieł z otworami o rozstawie do 10cm</t>
  </si>
  <si>
    <t>Skucie luźnych fragmentów lub całości, uzupełnienie ubytków, zagruntowanie.</t>
  </si>
  <si>
    <t>Tynki zwykłe kategorii III ścian i słupów wykonywane mechanicznie</t>
  </si>
  <si>
    <t>Dwukrotne malowanie farbami emulsyjnymi wewnętrznych tynków gładkich bez gruntowania</t>
  </si>
  <si>
    <t>B.01.01.01
B.01.04.01</t>
  </si>
  <si>
    <t>Wykonanie ścianek wewnętrznych</t>
  </si>
  <si>
    <t>Rozbiórka i przeniesienie, odtworzenie pieców kaflowych</t>
  </si>
  <si>
    <t>B.01.03.01</t>
  </si>
  <si>
    <t>Wykonanie glazury na ścianach w pom. sanitarnych i przy aneksach kuchennych</t>
  </si>
  <si>
    <t>STOLARKA</t>
  </si>
  <si>
    <t>Drzwi wewnętrzne i zewnętrzne / wg zestawienia stolarki /</t>
  </si>
  <si>
    <t>szt.</t>
  </si>
  <si>
    <t>Wyłaz strychowy / wg zestawienia stolarki /</t>
  </si>
  <si>
    <t>Okna / wg zestawienia stolarki /</t>
  </si>
  <si>
    <t>Obróbki z blachy powlekanej, przy szerokości w rozwinięciu ponad 25cm - parapety zewnętrzne</t>
  </si>
  <si>
    <t>Wykonanie wycieraczek z odwodnieniem</t>
  </si>
  <si>
    <t>POSADZKI</t>
  </si>
  <si>
    <t>Wykonanie posadzek wraz z listwami wykończeniowymi, przygotowanie podłoża</t>
  </si>
  <si>
    <t>Podkowa Leśna Główna</t>
  </si>
  <si>
    <t xml:space="preserve">B.02.01.01 </t>
  </si>
  <si>
    <t xml:space="preserve">Rozbiórka konstrukcji z cegły na zaprawie - cem.
 </t>
  </si>
  <si>
    <t>B.02.01.01 B.01.01.01 B.01.02.01</t>
  </si>
  <si>
    <t xml:space="preserve">Wykucie, zamurowanie cegłą i otynkowanie bruzd w ścianach z cegły, na zaprawie - cem.
 </t>
  </si>
  <si>
    <t>B.02.04.01</t>
  </si>
  <si>
    <t xml:space="preserve">Wykonanie na budowie i montaż konstrukcji skręcanych na śruby, o masie elementu - 50 kg - z kosztami konstrukcji
 </t>
  </si>
  <si>
    <t>t</t>
  </si>
  <si>
    <t>B.02.02.01</t>
  </si>
  <si>
    <t xml:space="preserve">Uzupełnienie niezbrojonych ścian o grub. ponad 20 cm betonem zwykłym, klasy - C25/30 - wykonanie poduszek betonowych pod montaż belek stalowych
 </t>
  </si>
  <si>
    <t xml:space="preserve">Ściany budynków jednokondygnacyjnych o wys. do 4,5 m z cegieł ceramicznych pełnych lub dziurawek na zaprawie cem.-wap. - pełnych kl. 15, grub. 2 c.
 </t>
  </si>
  <si>
    <t>INSTALACJE SANITARNE</t>
  </si>
  <si>
    <t>INSTALACJE GRZEWCZE</t>
  </si>
  <si>
    <t>B.03.01.01</t>
  </si>
  <si>
    <t>Grzejnik elektryczny 425x400 o mocy cieplnej 250 W, 230V</t>
  </si>
  <si>
    <t>Grzejnik elektryczny 525x400 o mocy cieplnej 500 W, 230V</t>
  </si>
  <si>
    <t>Grzejnik elektryczny 625x400 o mocy cieplnej 750 W, 230V</t>
  </si>
  <si>
    <t>Grzejnik elektryczny 725x400 o mocy cieplnej 1000 W, 230V</t>
  </si>
  <si>
    <t>Kurtyna powietrzna elektryczna L=1,0 m, Pel=5,0 kW, 400V wraz z konstrukcją wsporczą oraz układem sterowania.</t>
  </si>
  <si>
    <t>Uruchomienie oraz próby z dokonaniem regulacji instalacji centralnego ogrzewania (na gorąco)</t>
  </si>
  <si>
    <t>urz.</t>
  </si>
  <si>
    <t>Demontaż istniejącej instalacji grzewczej</t>
  </si>
  <si>
    <t>INSTALACJA WODOCIĄGOWA</t>
  </si>
  <si>
    <t>Przebicie otworów dla przewodów instalacyjnych o śr.do 50 mm w ścianach murowanych o grub. 1 ceg.</t>
  </si>
  <si>
    <t>otw.</t>
  </si>
  <si>
    <t>Wykucie bruzd pionowych 1/4x1/2 ceg. w ścianach z cegieł na zaprawie cementowo-wapiennej</t>
  </si>
  <si>
    <t>Wykucie bruzd poziomych 1/4x1/2 ceg. w ścianach z cegieł na zaprawie cementowo-wapiennej</t>
  </si>
  <si>
    <t>Zabetonowanie otworów w stropach i ścianach o pow.do 0.1 m2</t>
  </si>
  <si>
    <t>Zabetonowanie bruzd o przekroju do 0.015 m2 w ścianach</t>
  </si>
  <si>
    <t>Rury ochronne (osłonowe) z PE, PCW, PP o śr. nominalnej 50 mm</t>
  </si>
  <si>
    <t>Rurociągi w instalacjach wodnych z tworzyw sztucznych PE-RT/AL/PE-RT z osłoną antydyfuzyjną o śr. zewnętrznej 16x2 mm</t>
  </si>
  <si>
    <t>Rurociągi w instalacjach wodnych z tworzyw sztucznych PE-RT/AL/PE-RT z osłoną antydyfuzyjną o śr. zewnętrznej 20x2 mm</t>
  </si>
  <si>
    <t>Włączenie do istniejącego/projektowanego przyłącza wody.</t>
  </si>
  <si>
    <t>Zawory przelotowe instalacji wodociągowych z rur stalowych o śr. nominalnej 15 mm</t>
  </si>
  <si>
    <t>Zawory przelotowe instalacji wodociągowych z rur stalowych o śr. nominalnej 20 mm</t>
  </si>
  <si>
    <t>Zawory odcinające baterie przyborów kątowe, z filtrem do instalacji wodociągowych o śr. nominalnej 10 mm</t>
  </si>
  <si>
    <t>Wodomierze skrzydełkowe DN20, Q=2,5 m3/h, G 1"</t>
  </si>
  <si>
    <t>kpl.</t>
  </si>
  <si>
    <t>Elektryczny pojemnościowy podgrzewacz ciepłej wody o poj. 15 dm3, Pel=2,0 kW 230V wraz z zaworem bezpieczeństwa.</t>
  </si>
  <si>
    <t>Dwuzłączki o śr. nominalnej 15 mm</t>
  </si>
  <si>
    <t>Dwuzłączki o śr. nominalnej 20 mm</t>
  </si>
  <si>
    <t>Baterie umywalkowe stojące o śr. nominalnej 15 mm</t>
  </si>
  <si>
    <t>Dodatki za podejścia dopływowe w rurociągach z tworzyw sztucznych do zaworów czerpalnych, baterii, płuczek o połączeniu elastycznym metalowym o śr. zewnętrznej 16 mm</t>
  </si>
  <si>
    <t>Dodatki za podejścia dopływowe w rurociągach z tworzyw sztucznych do zaworów czerpalnych, baterii o połączeniu sztywnym o śr. zewnętrznej 16 mm</t>
  </si>
  <si>
    <t>Dodatki za wykonanie obustronnych podejść do wodomierzy skrzydełkowych o śr. nominalnej 20 mm w rurociągach z tworzyw sztucznych</t>
  </si>
  <si>
    <t>Płukanie instalacji wodociągowej w budynkach niemieszkalnych</t>
  </si>
  <si>
    <t>Próba szczelności instalacji wodociągowych z rur z tworzyw sztucznych w budynkach niemieszkalnych (rurociąg o śr. do 63 mm)</t>
  </si>
  <si>
    <t>Izolacja rurociągów śr.16 mm otulinami gr. 20 mm</t>
  </si>
  <si>
    <t>Izolacja rurociągów śr.20 mm otulinami gr. 20 mm</t>
  </si>
  <si>
    <t>Demontaż istniejącej instalacji wodociągowej.</t>
  </si>
  <si>
    <t>INSTALACJA KANALIZACJI SANITARNEJ</t>
  </si>
  <si>
    <t>Przebicie otworów w stropach żelbetowych o grubości do 10 cm dla przewodów instalacyjnych o śr. do 100 mm</t>
  </si>
  <si>
    <t>Wykucie bruzd 1/2x1/2 ceg. w ścianach z cegieł na zaprawie cementowo-wapiennej</t>
  </si>
  <si>
    <t>Wykopy liniowe szer. 1.6-2.5 m pod fundamenty, rurociągi, kolektory w gruntach suchych z wydobyciem urobku łopatą lub wyciągiem ręcznymkat. III-IV; głębokość do 3.0 m</t>
  </si>
  <si>
    <t>Zasypywanie wykopów liniowych o ścianach pionowych głębokości do 3.0 m i szer. 1.6-2.5 m; kat. gr. III-IV</t>
  </si>
  <si>
    <t>Zagęszczenie nasypów ubijakami mechanicznymi; grunty sypkie kat. I-III</t>
  </si>
  <si>
    <t>Rurociągi z PP kanalizacyjne o śr. 110 mm na ścianach w budynkach o połączeniach wciskowych</t>
  </si>
  <si>
    <t>Rurociągi z PP kanalizacyjne o śr. 50 mm na ścianach w budynkach o połączeniach wciskowych</t>
  </si>
  <si>
    <t>Rurociągi z PVC kanalizacyjne o śr. 110 mm w gotowych wykopach, wewnątrz budynków o połączeniach wciskowych</t>
  </si>
  <si>
    <t>Rurociągi z PVC kanalizacyjne o śr. 160 mm w gotowych wykopach, wewnątrz budynków o połączeniach wciskowych</t>
  </si>
  <si>
    <t>Włączenie do istniejącego/ projektowanego przyłącza kanalizacji sanitarnej.</t>
  </si>
  <si>
    <t>Czyszczaki z PP kanalizacyjne o śr. 110 mm o połączeniach wciskowych</t>
  </si>
  <si>
    <t>Rury wywiewne z PVC o połączeniu wciskowym o śr. 110/160 mm</t>
  </si>
  <si>
    <t>Umywalki pojedyncze porcelanowe z syfonem gruszkowym</t>
  </si>
  <si>
    <t>Postument porcelanowy do umywalek</t>
  </si>
  <si>
    <t>Elementy montażowe Geberit Kombifix do miski ustępowej montowane na ścianie</t>
  </si>
  <si>
    <t>Urządzenia sanitarne na elemencie montażowym - ustęp</t>
  </si>
  <si>
    <t>Przyciski do spłuczek podtynkowych</t>
  </si>
  <si>
    <t>Dodatki za wykonanie podejść odpływowych z PP o śr. 50 mm o połączeniach wciskowych</t>
  </si>
  <si>
    <t>podej.</t>
  </si>
  <si>
    <t>Dodatki za wykonanie podejść odpływowych z PP o śr. 110 mm o połączeniach wciskowych</t>
  </si>
  <si>
    <t>Próba szczelności instalacji kanalizacji sanitarnej</t>
  </si>
  <si>
    <t>Demontaż istniejącej instalacji kanalizacji sanitarnej.</t>
  </si>
  <si>
    <t>INSTALACJA WENTYLACJI MECHANICZNEJ</t>
  </si>
  <si>
    <t>B.03.02.01</t>
  </si>
  <si>
    <t>Przebicie otworów o pow.do 0.1 m2 dla przewodów wentylacyjnych w ścianach i stropach.</t>
  </si>
  <si>
    <t>Zamurowanie przebić w ścianach z cegieł o grubości ponad 1 ceg. i stropach</t>
  </si>
  <si>
    <t>Wentylator ścienny wyciągowy Vw=50-125 m3/h, dP=100Pa, Pel=30W, 230V/~1/50Hz</t>
  </si>
  <si>
    <t>Wentylator kanałowy o śr. do 160 mm, V=180 m3/h, 100Pa, praca z regulatorem prędkości obrotowej.</t>
  </si>
  <si>
    <t>Wentylator dachowy z wyrzutem pionowym, Vw=210 m3/h, dP=150Pa, montaż na podstawie tłumiącej, 230V/~1/50Hz, praca z regulatorem obrotów.</t>
  </si>
  <si>
    <t>Przewody wentylacyjne z blachy stalowej,kolowe,typ S(Spiro) o śr. 100 mm - udzial kształtek do 35 %</t>
  </si>
  <si>
    <t>Przewody wentylacyjne z blachy stalowej,kolowe,typ S(Spiro) o śr. 125 mm - udzial kształtek do 35 %</t>
  </si>
  <si>
    <t>Przewody wentylacyjne z blachy stalowej,kolowe,typ S(Spiro) o śr. 160 mm - udzial kształtek do 35 %</t>
  </si>
  <si>
    <t>Przewody elastyczne izolowane 30mm o śr. 100 mm</t>
  </si>
  <si>
    <t>Przewody elastyczne izolowane 30mm o śr. 125 mm</t>
  </si>
  <si>
    <t>Włączenie w szczelny przewód wyprowadzony ponad dach budynku.</t>
  </si>
  <si>
    <t>Otwory kontrolne systemu zasuwowego lub drzwiowego do przewodów wentylacyjnych- wyczystki</t>
  </si>
  <si>
    <t>Przepustnice jednopłaszczyznowe stalowe kołowe,typ B do przewodów o śr. 100 mm</t>
  </si>
  <si>
    <t>Przepustnice jednopłaszczyznowe stalowe kołowe,typ B do przewodów o śr. 125 mm</t>
  </si>
  <si>
    <t>Anemostaty kołowe typ D o śr. 100 mm</t>
  </si>
  <si>
    <t>Anemostaty kołowe typ D o śr. 125 mm</t>
  </si>
  <si>
    <t>Tłumik akustyczny rurowy prosty i opływowy o śr. 160 mm</t>
  </si>
  <si>
    <t>Nawiewnik okienny ciśnieniowy.</t>
  </si>
  <si>
    <t>Wyrzutnie dachowe kołowe typ D, E, G o śr. do 160 mm z pionowym wylotem powietrza, montaż na podstawie dachowej tłumiącej.</t>
  </si>
  <si>
    <t>Jednowarstwowa izolacja kanałów wentylacyjnych matami z wełny mineralnej na folii aluminiowej o gr.30 mm</t>
  </si>
  <si>
    <t>Uruchomienie układu wentylacji mechanicznej, przeszkolenie przedstawicieli użytkownika</t>
  </si>
  <si>
    <t>Badanie wydajności zespołu wentylacji mechanicznej</t>
  </si>
  <si>
    <t>INSTALACJA KLIMATYZACJI</t>
  </si>
  <si>
    <t>Izolacja przejść przewodów klimatyzacyjnych przez ścianę zewnętrzną.</t>
  </si>
  <si>
    <t>Dostawa urządzeń klimatyzacyjnych typu Split dla pom. kasy:  - klimatyzator ścienny o mocy Qch=2,5 kW wymiary 270x870x204, masa 8,5kg  ciśnienie akustyczne max 40dB(A) + jednostka zewnętrzna Qchł=2,0kW wymiary 535x663x293, masa 21kg, ciśnienie akustyczne max 45dB(A) + sterownik</t>
  </si>
  <si>
    <t>Dostawa urządzeń klimatyzacyjnych typu Split dla pom. dyżurnego ruchu:  - klimatyzator ścienny o mocy Qch=3,5 kW wymiary 270x870x204, masa 8,5kg  ciśnienie akustyczne max 40dB(A) + jednostka zewnętrzna Qchł=4,0kW wymiary 535x663x293, masa 26kg, ciśnienie akustyczne max 50dB(A) + sterownik</t>
  </si>
  <si>
    <t>Montaż jednostki zewnętrznej - (bez M) - prace na elewacji budynku (R=2,0)</t>
  </si>
  <si>
    <t>Montaż jednostki wewnętrznej - klimatyzator ścienny (bez M)</t>
  </si>
  <si>
    <t>Konstrukcja wsporcza dla jednostki zewnętrznej z atestem, zabezpieczona przeciwdrganiowo</t>
  </si>
  <si>
    <t>Montaż pompek skroplin w miejscach gdzie nie ma możliwości odprowadzenia grawitacyjnego - przyjęto 2 szt.</t>
  </si>
  <si>
    <t>Przewody kabelkowe sygnałowe w konfiguracji jednostka zewnętrzna - jednostka wewnętrzna</t>
  </si>
  <si>
    <t>Rurociągi miedziane na ciśnienie do 1.0 MPa o śr.zew. 6,35 mm na ścianach w instalacjach gazów medycznych</t>
  </si>
  <si>
    <t>Rurociągi miedziane na ciśnienie do 1.0 MPa o śr.zew. 9,52 mm na ścianach w instalacjach gazów medycznych</t>
  </si>
  <si>
    <t>Rurociągi z PVC o śr. zewnętrznej 20 mm łączone metodą klejenia, na ścianach w budynkach niemieszkalnych  Instalacja odprowadzenia skroplin.</t>
  </si>
  <si>
    <t>Syfon z blokadą antyzapachową do instalacji klimatyzacji HL o śr. 50 mm</t>
  </si>
  <si>
    <t>Podejścia do punktów poboru o średnicy zewnętrznej 6,35 mm</t>
  </si>
  <si>
    <t>Podejścia do punktów poboru o średnicy zewnętrznej 9,52 mm</t>
  </si>
  <si>
    <t>Izolacja rurociągów izolacją z kauczuku gr. 13 mm dla ruroc. o śr. 6,35 mm</t>
  </si>
  <si>
    <t>Izolacja rurociągów izolacją z kauczuku gr. 13 mm dla ruroc. o śr. 9,52 mm</t>
  </si>
  <si>
    <t>Przedmuchanie azotem urządzeń i instal.chłodniczych freonowych o wydaj. 15.0 tys.kcal/h</t>
  </si>
  <si>
    <t>Próba szczelności urządzeń i instal.obiegu freonu itp. o wydaj. 15.0 tys.kcal/h</t>
  </si>
  <si>
    <t>Napełnienie urządzeń i instalacji obiegu freonu i podobnych czynnikowczynnikiem chłodniczym - wydajność 15.0 tys.kcal/h</t>
  </si>
  <si>
    <t>Uruchomienie i uzyskanie niskich temperatur - wydajność 15.0 tys.kcal/h</t>
  </si>
  <si>
    <t>INSTALACJE ELEKTRYCZNE i TELETECHNICZNE</t>
  </si>
  <si>
    <t>DEMONTAŻE</t>
  </si>
  <si>
    <t>B.04.01.01</t>
  </si>
  <si>
    <t>Demontaż istniejących instalacji</t>
  </si>
  <si>
    <t>ROZDZIELNICE</t>
  </si>
  <si>
    <t>Montaż rozdzielnicy głównej R1 wraz z przygotowaniem podłoża i podłączeniem</t>
  </si>
  <si>
    <t>Montaż rozdzielnicy głównej R2A wraz z przygotowaniem podłoża i podłączeniem</t>
  </si>
  <si>
    <t>Montaż rozdzielnicy głównej R2B wraz z przygotowaniem podłoża i podłączeniem</t>
  </si>
  <si>
    <t>Montaż obudowy z przeciwpożarowym wyłącznikiem prądu (rozłącznik z cewką wzrostową) wraz z przygotowaniem podłoża i podłączeniem</t>
  </si>
  <si>
    <t>Montaż rozdzielnicy RUPS1 wraz z przygotowaniem podłoża i podłączeniem</t>
  </si>
  <si>
    <t>WEWNĘTRZNE LINIE ZASILAJĄCE</t>
  </si>
  <si>
    <t>Układanie rurek ochronnych wraz z przygotowaniem podłoża - rura PVC fi32mm</t>
  </si>
  <si>
    <t>Wciąganie przewodów kabelkowych do rur ochronnych - kabel N2XH 3x10mm2</t>
  </si>
  <si>
    <t>Montaż przewodów kabelkowych, układanie wraz z przygotowaniem podłoża (w tym wykuciem bruzd) pod tynkiem - kabel N2XH 5x10mm2</t>
  </si>
  <si>
    <t>INSTALACJA GNIAZD I ZASILANIA URZĄDZEŃ TECHNOLOGICZNYCH</t>
  </si>
  <si>
    <t>Montaż przewodów kabelkowych, układanie wraz z przygotowaniem podłoża (w tym wykuciem bruzd) pod tynkiem - kabel N2XH 5x1,5mm2</t>
  </si>
  <si>
    <t>Montaż przewodów kabelkowych, układanie wraz z przygotowaniem podłoża (w tym wykuciem bruzd) pod tynkiem - kabel N2XH 3x2,5mm2</t>
  </si>
  <si>
    <t>Montaż przewodów kabelkowych, układanie wraz z przygotowaniem podłoża (w tym wykuciem bruzd) pod tynkiem - kabel N2XH 3x1,5mm2</t>
  </si>
  <si>
    <t>Układanie rurek ochronnych wraz z przygotowaniem podłoża - rura PVC fi25mm</t>
  </si>
  <si>
    <t>Wciąganie przewodów kabelkowych do rur ochronnych - kabel N2XH 3x2,5mm2</t>
  </si>
  <si>
    <t>Montaż przewodów kabelkowych, układanie wraz z przygotowaniem podłoża (w tym wykuciem bruzd) pod tynkiem na certyfikowanych uchwytach E90 - kabel HDGs 3x1,5mm2</t>
  </si>
  <si>
    <t>Montaż przycisku alarmowego - przycisk PWP</t>
  </si>
  <si>
    <t>Montaż puszki p/t głębokiej</t>
  </si>
  <si>
    <t>Montaż gniazda wtykowego 2P+Z 16A p/t z ramką - gn. pojedyncze</t>
  </si>
  <si>
    <t>Montaż gniazda wtykowego 2P+Z 16A p/t z ramką - gn. podwójne</t>
  </si>
  <si>
    <t>Montaż gniazda wtykowego 2P+Z 16A p/t z ramką IP44</t>
  </si>
  <si>
    <t>Montaż zasilacza UPS1, UPS2</t>
  </si>
  <si>
    <t>INSTALACJA OŚWIETLENIA</t>
  </si>
  <si>
    <t>Montaż przewodów kabelkowych, układanie wraz z przygotowaniem podłoża (w tym wykuciem bruzd) pod tynkiem - kabel N2XH 4x1,5mm2</t>
  </si>
  <si>
    <t>Montaż przewodów kabelkowych, układanie wraz z przygotowaniem podłoża (w tym wykuciem bruzd) pod tynkiem - kabel YKY 3x1,5mm2</t>
  </si>
  <si>
    <t>Wciąganie przewodów kabelkowych do rur ochronnych - kabel N2XH 3x1,5mm2</t>
  </si>
  <si>
    <t>Układanie rur ochronnych HDPE fi50mm w gruncie wraz z wykopem rowu kablowego</t>
  </si>
  <si>
    <t>Wciąganie przewodów kabelkowych do rur ochronnych - kabel YKY 3x1,5mm2</t>
  </si>
  <si>
    <t>Montaż czujnika obecności - czujnik PIR n/t</t>
  </si>
  <si>
    <t>Montaż puszki n/t odgałęźnej</t>
  </si>
  <si>
    <t>Montaż łącznika oświetlenia 10A p/t z ramką - łącznik świecznikowy</t>
  </si>
  <si>
    <t>OPRAWY OŚWIETLENIOWE</t>
  </si>
  <si>
    <t>Montaż opraw oświetleniowych LED wraz z układami zasilającymi - oprawa ozn. 5</t>
  </si>
  <si>
    <t>Montaż opraw oświetleniowych LED wraz z układami zasilającymi - oprawa ozn. 8</t>
  </si>
  <si>
    <t>Montaż opraw oświetleniowych LED wraz z układami zasilającymi - oprawa ozn. 9</t>
  </si>
  <si>
    <t>Montaż opraw oświetleniowych LED wraz z układami zasilającymi - oprawa ozn. 10</t>
  </si>
  <si>
    <t>Montaż opraw oświetleniowych LED wraz z układami zasilającymi - oprawa ozn. 12</t>
  </si>
  <si>
    <t>Montaż opraw oświetleniowych LED wraz z układami zasilającymi - oprawa ozn. 13</t>
  </si>
  <si>
    <t>Montaż opraw oświetleniowych LED wraz z układami zasilającymi - oprawa ozn. 14</t>
  </si>
  <si>
    <t>Montaż opraw oświetleniowych LED wraz z układami zasilającymi - oprawa ozn. 15</t>
  </si>
  <si>
    <t>Montaż opraw oświetleniowych awaryjnych LED wraz z układami zasilającymi - oprawa ozn. AW1</t>
  </si>
  <si>
    <t>Montaż opraw oświetleniowych awaryjnych LED wraz z układami zasilającymi - oprawa ozn. EW1</t>
  </si>
  <si>
    <t>INSTALACJA UZIOMU I ODGROMOWA</t>
  </si>
  <si>
    <t>Układanie płaskownika FeZn 30x4 - uziom otokowy - wraz z wykopem rowów</t>
  </si>
  <si>
    <t>Układanie płaskownika FeZn 30x4 - przewody uziemiające - wraz z wykopaniem rowów</t>
  </si>
  <si>
    <t>Montaż drutu FeZn fi8mm na wspornikach ściennych - przewody odprowadzające</t>
  </si>
  <si>
    <t>Montaż drutu FeZn fi8mm na wspornikach dachowych - zwody poziome</t>
  </si>
  <si>
    <t>Montaż złączy krzyżowych</t>
  </si>
  <si>
    <t>Montaż złączy kontrolno-pomiarowych</t>
  </si>
  <si>
    <t>Montaż masztu odgromowego pojedynczego - iglica kominowa</t>
  </si>
  <si>
    <t>Montaż szyny wyrównawczej</t>
  </si>
  <si>
    <t>Ułożenie przewodów wyrównawczych z przewodów kabelkowych LgY 6mm2</t>
  </si>
  <si>
    <t>Ułożenie przewodów wyrównawczych z przewodów kabelkowych LgY 25mm2</t>
  </si>
  <si>
    <t>POMIARY</t>
  </si>
  <si>
    <t>Sprawdzenie i pomiar obwodów el. nn o ilości faz do 1</t>
  </si>
  <si>
    <t>Sprawdzenie i pomiar obwodów el. nn o ilości faz do 3</t>
  </si>
  <si>
    <t>Sprawdzenie i pomiar skuteczności ochrony p.porażenowej</t>
  </si>
  <si>
    <t>Sprawdzenie i pomiary uziemienia ochronnego/roboczego</t>
  </si>
  <si>
    <t>Sprawdzenie i pomiary instalacji odgromowej</t>
  </si>
  <si>
    <t>Sprawdzenie i pomiary fotometryczne oświetlenia</t>
  </si>
  <si>
    <t>Wykonanie dokumentacji powykonawczej</t>
  </si>
  <si>
    <t>SIEĆ STRUKTURALNA</t>
  </si>
  <si>
    <t>Montaz szafy rack</t>
  </si>
  <si>
    <t>Montaż wyposażenia punktu dystrybucyjnego - przełącznica światłowodowa 12xLC dx</t>
  </si>
  <si>
    <t>Montaż wyposażenia punktu dystrybucyjnego - panel rozdzielczy 24xRJ45 kat. 6 UTP wyposażony</t>
  </si>
  <si>
    <t>Montaż wyposażenia punktu dystrybucyjnego - panel porządkujący 1U</t>
  </si>
  <si>
    <t>Montaż wyposażenia punktu dystrybucyjnego - listwa zasilająca</t>
  </si>
  <si>
    <t>Montaż wyposażenia punktu dystrybucyjnego - panel wentylatorów</t>
  </si>
  <si>
    <t>Wyposażenie punktu dystrybucyjnego - dostawa: patchcord UUTP kat.6 10G 1,5m</t>
  </si>
  <si>
    <t>Wyposażenie punktu dystrybucyjnego - dostawa: patchcord UUTP kat.6 10G 1,0m</t>
  </si>
  <si>
    <t>Zakończenie przewodu na panelu rozdzielczym - przewód UTP</t>
  </si>
  <si>
    <t>Układanie rurek ochronnych wraz z wykuciem bruzd - rura PVC</t>
  </si>
  <si>
    <t>Wciąganie przewodów kabelkowych do rur ochronnych - przewód U/UTP 4x2x0,5 kat.6</t>
  </si>
  <si>
    <t>Wciąganie przewodów kabelkowych do rur ochronnych - światłowód W-NOTKSd 12J</t>
  </si>
  <si>
    <t>Zakończenie kabla światłowodowego w przełącznicy światłowodowej wraz z montażem pigtaili</t>
  </si>
  <si>
    <t>Montaż gniazda p/t z ramką</t>
  </si>
  <si>
    <t>Montaż modułu keystone RJ45 z osprzętem wraz z zarobieniem przewodu</t>
  </si>
  <si>
    <t>Wykonanie pomiarów torów transmisji - pomiary torów okablowania miedzianego i światłowodowego</t>
  </si>
  <si>
    <t>OSZACOWANIE KOSZTÓW - INSTALACJE TELETECHNICZNE</t>
  </si>
  <si>
    <t>System sygnalizacji pożaru (SSP)</t>
  </si>
  <si>
    <t>System telewizji dozorowej (STVD)</t>
  </si>
  <si>
    <t>Czyszczenie konstrukcji wiaty drewnianej  / dach przy el. frontowej/</t>
  </si>
  <si>
    <t>Malowanie konstrukcji wiaty drewnianej / dach przy el. frontowej/</t>
  </si>
  <si>
    <t>Drzwi  zewnętrzne i wewnętrzne / wg zestawienia stolarki /</t>
  </si>
  <si>
    <t xml:space="preserve">Grodzisk M. Radońska - dworzec </t>
  </si>
  <si>
    <t>Grzejnik elektryczny 960x400 o mocy cieplnej 1250 W, 230V</t>
  </si>
  <si>
    <t>Grzejnik elektryczny 1325x400 o mocy cieplnej 2000 W, 230V</t>
  </si>
  <si>
    <t>Rurociągi w instalacjach wodnych z tworzyw sztucznych PE-RT/AL/PE-RT z osłoną antydyfuzyjną o śr. zewnętrznej 26x3 mm</t>
  </si>
  <si>
    <t>Rurociągi w instalacjach wodnych z tworzyw sztucznych PE-RT/AL/PE-RT z osłoną antydyfuzyjną o śr. zewnętrznej 32x3 mm</t>
  </si>
  <si>
    <t>Włączenie do istniejącego przyłącza wody.</t>
  </si>
  <si>
    <t>Zawory czerpalne o śr. nominalnej 15 mm (zmywarka)</t>
  </si>
  <si>
    <t>Wodomierze skrzydełkowe DN15, Q=1,6 m3/h, G 3/4"</t>
  </si>
  <si>
    <t>Wodomierze skrzydełkowe DN20, Q=4,0 m3/h, G 1"</t>
  </si>
  <si>
    <t>Elektryczny pojemnościowy podgrzewacz ciepłej wody o poj. 50 dm3, Pel=5,0 kW 230V wraz z zaworem bezpieczeństwa.</t>
  </si>
  <si>
    <t>Elektryczny pojemnościowy podgrzewacz ciepłej wody o poj. 100 dm3, Pel=5,0 kW 230V wraz z zaworem bezpieczeństwa.</t>
  </si>
  <si>
    <t>Baterie umywalkowe lekarskie stojące o śr. nominalnej 15 mm (NPS)</t>
  </si>
  <si>
    <t>Baterie zmywakowe stojące o śr. nominalnej 15 mm</t>
  </si>
  <si>
    <t>Baterie zmywakowe stojące o śr. nominalnej 15 mm (zlewozmywak gospodarczy)</t>
  </si>
  <si>
    <t>Baterie natryskowe z natryskiem przesuwnym o śr.nominalnej 15 mm</t>
  </si>
  <si>
    <t>Dodatki za wykonanie obustronnych podejść do wodomierzy skrzydełkowych o śr. nominalnej 15 mm w rurociągach z tworzyw sztucznych</t>
  </si>
  <si>
    <t>Izolacja rurociągów śr.26 mm otulinami gr. 20 mm</t>
  </si>
  <si>
    <t>Izolacja rurociągów śr.32 mm otulinami gr. 20 mm</t>
  </si>
  <si>
    <t>Włączenie do istniejącego przyłącza kanalizacji sanitarnej.</t>
  </si>
  <si>
    <t>Podzlewowy separator tłuszczu</t>
  </si>
  <si>
    <t>Umywalki pojedyncze porcelanowe dla niepełnosprawnych z syfonem gruszkowym</t>
  </si>
  <si>
    <t>Zlewozmywak z blachy nierdzewnej na ścianie.</t>
  </si>
  <si>
    <t>Zlewozmywak gospodarczy porządkowy z blachy nierdzewnej na ścianie.</t>
  </si>
  <si>
    <t>Syfony podwójne z tworzywa sztucznego o śr. 50 mm</t>
  </si>
  <si>
    <t>Brodziki natryskowe</t>
  </si>
  <si>
    <t>Urządzenia sanitarne na elemencie montażowym - ustęp dla niepełnosprawnych</t>
  </si>
  <si>
    <t>Wpusty ściekowe z tworzywa sztucznego o śr. 50 mm</t>
  </si>
  <si>
    <t>Centrala nawiewno-wywiewna podwieszana z wymiennikiem krzyżowym oraz filtrami F5, Vnaw=290m3/h, Vwyw=190m3/h, dostawa automatyki i falowników po stronie producenta urządzenia, montaż na systemowej konstrukcji zabezpieczonej przeciwdrganiowo.</t>
  </si>
  <si>
    <t>Centrala nawiewno-wywiewna podwieszana z wymiennikiem krzyżowym oraz filtrami F5, Vnaw=500m3/h, Vwyw=355m3/h, dostawa automatyki i falowników po stronie producenta urządzenia, montaż na systemowej konstrukcji zabezpieczonej przeciwdrganiowo.</t>
  </si>
  <si>
    <t>Centrala nawiewno-wywiewna podwieszana z wymiennikiem krzyżowym oraz filtrami F5, Vnaw=700m3/h, Vwyw=515m3/h, dostawa automatyki i falowników po stronie producenta urządzenia, montaż na systemowej konstrukcji zabezpieczonej przeciwdrganiowo.</t>
  </si>
  <si>
    <t>Centrala nawiewna podwieszana z filtrami F5 nagrzewnica elekryczna o mocy 21kW, 400V, Vnaw=1425m3/h, dostawa automatyki i falowników po stronie producenta urządzenia, montaż na systemowej konstrukcji zabezpieczonej przeciwdrganiowo.</t>
  </si>
  <si>
    <t>Ramy stalowe pod wentylatory o masie do 60 kg. Konstrukcja stalowa pod centralę wentylacyjną- antywibracyjna.</t>
  </si>
  <si>
    <t>Wentylator dachowy z wyrzutem pionowym, Vw=65 m3/h, dP=150Pa, montaż na podstawie tłumiącej, 230V/~1/50Hz</t>
  </si>
  <si>
    <t>Wentylator dachowy kuchenny z wyrzutem pionowym, Vw=1300 m3/h, dP=400Pa, montaż na podstawie tłumiącej, 230V/~1/50Hz</t>
  </si>
  <si>
    <t>Przewody wentylacyjne z blachy stalowej,prostokątne,typ A/I o obwodzie do 4400 mm - udział kształtek do 35 %</t>
  </si>
  <si>
    <t>Przewody wentylacyjne z blachy stalowej,kolowe,typ S(Spiro) o śr. 200 mm - udzial kształtek do 35 %</t>
  </si>
  <si>
    <t>Przewody wentylacyjne z blachy stalowej,kolowe,typ S(Spiro) o śr. 250 mm - udzial kształtek do 35 %</t>
  </si>
  <si>
    <t>Przewody elastyczne izolowane 30mm o śr. 160 mm</t>
  </si>
  <si>
    <t>Przepustnice jednopłaszczyznowe stalowe kołowe,typ B do przewodów o śr. 160 mm</t>
  </si>
  <si>
    <t>Przepustnice wielopłaszczyznowe stalowe prostokątne, typ A i B do przewodów o obwodzie do 2400 mm  Przepustnica wielopłaszczyznowa 600x200 mm.</t>
  </si>
  <si>
    <t>Anemostaty kołowe typ D o śr. 160 mm</t>
  </si>
  <si>
    <t>Kratka wentylacyjna z przepustnicą o wym. 300x200 mm.</t>
  </si>
  <si>
    <t>Kratka wentylacyjna nawiewna o wym. 600x300 mm V=1300 m3/h</t>
  </si>
  <si>
    <t>Wywiew z okapu Vwyw=1300m3/h wykonanie stal nierdzewna, okap wg technologii gastronomicznej dla kuchni.</t>
  </si>
  <si>
    <t>Tłumik akustyczny rurowy prosty i opływowy o śr. 250 mm</t>
  </si>
  <si>
    <t>Tłumiki akustyczne płytowe prostokątne o wym. 600x200 mm.</t>
  </si>
  <si>
    <t>Czerpnia ścienna o wym. 200x200 mm.</t>
  </si>
  <si>
    <t>Czerpnia ścienna o wym. 300x300 mm.</t>
  </si>
  <si>
    <t>Czerpnia ścienna o wym. 400x250 mm.</t>
  </si>
  <si>
    <t>Czerpnia ścienna o wym. 600x400 mm.</t>
  </si>
  <si>
    <t>Dostawa urządzeń klimatyzacyjnych typu Split dla zaplecza socjalnego:  - klimatyzator ścienny o mocy Qch=2,0 kW wymiary 270x870x204, masa 8,5kg  ciśnienie akustyczne max 40dB(A) + jednostka zewnętrzna Qchł=2,0kW wymiary 535x663x293, masa 21kg, ciśnienie akustyczne max 45dB(A) + sterownik</t>
  </si>
  <si>
    <t>Dostawa urządzeń klimatyzacyjnych typu Split dla pom. biurowych:  - klimatyzator ścienny o mocy Qch=2,5 kW wymiary 270x870x204, masa 8,5kg  ciśnienie akustyczne max 40dB(A) + jednostka zewnętrzna Qchł=2,0kW wymiary 535x663x293, masa 21kg, ciśnienie akustyczne max 45dB(A) + sterownik</t>
  </si>
  <si>
    <t>Dostawa urządzeń klimatyzacyjnych typu Split dla pom. dyżurnego ruchu:  - klimatyzator ścienny o mocy Qch=4,0 kW wymiary 270x870x204, masa 8,5kg  ciśnienie akustyczne max 40dB(A) + jednostka zewnętrzna Qchł=4,0kW wymiary 540x790x290, masa 34kg, ciśnienie akustyczne max 50dB(A) + sterownik</t>
  </si>
  <si>
    <t>Przełożenie istniejących klimatyzatorów do pomieszczenia teletechnicznego wraz z montażem jednostek zewnętrznych, orurowaniem, izlolacją oraz układem sterowania.</t>
  </si>
  <si>
    <t>Montaż pompek skroplin w miejscach gdzie nie ma możliwości odprowadzenia grawitacyjnego - przyjęto 5 szt.</t>
  </si>
  <si>
    <t>Rurociągi miedziane na ciśnienie do 1.0 MPa o śr.zew. 12,7 mm na ścianach w instalacjach gazów medycznych</t>
  </si>
  <si>
    <t>Rurociągi z PVC o śr. zewnętrznej 25 mm łączone metodą klejenia, na ścianach w budynkach niemieszkalnych  Instalacja odprowadzenia skroplin.</t>
  </si>
  <si>
    <t>Rurociągi z PVC o śr. zewnętrznej 40 mm łączone metodą klejenia, na ścianach w budynkach niemieszkalnych  Instalacja odprowadzenia skroplin.</t>
  </si>
  <si>
    <t>Podejścia do punktów poboru o średnicy zewnętrznej 12,7 mm</t>
  </si>
  <si>
    <t>Izolacja rurociągów izolacją z kauczuku gr. 13 mm dla ruroc. o śr. 12,7 mm</t>
  </si>
  <si>
    <t>Montaż rozdzielnicy R1 wraz z przygotowaniem podłoża i podłączeniem</t>
  </si>
  <si>
    <t>Montaż rozdzielnicy R2 wraz z przygotowaniem podłoża i podłączeniem</t>
  </si>
  <si>
    <t>Montaż rozdzielnicy R3 wraz z przygotowaniem podłoża i podłączeniem</t>
  </si>
  <si>
    <t>Montaż rozdzielnicy RUPS2 wraz z przygotowaniem podłoża i podłączeniem</t>
  </si>
  <si>
    <t>Montaż rozdzielnicy RUPS3 wraz z przygotowaniem podłoża i podłączeniem</t>
  </si>
  <si>
    <t>Montaż przewodów kabelkowych, układanie wraz z przygotowaniem podłoża (w tym wykuciem bruzd) pod tynkiem - kabel N2XH 5x6mm2</t>
  </si>
  <si>
    <t>Montaż przewodów kabelkowych, układanie wraz z przygotowaniem podłoża (w tym wykuciem bruzd) pod tynkiem - kabel N2XH 5x4mm2</t>
  </si>
  <si>
    <t>Montaż przewodów kabelkowych, układanie wraz z przygotowaniem podłoża (w tym wykuciem bruzd) pod tynkiem - kabel N2XH 3x4mm2</t>
  </si>
  <si>
    <t>Montaż puszki podłogowej 8-modułówej wraz z przygotowaniem podłoża</t>
  </si>
  <si>
    <t>Montaż gniazda wtykowego 2P+Z 16A 45x45mm</t>
  </si>
  <si>
    <t>Montaż zasilacza UPS1</t>
  </si>
  <si>
    <t>Montaż zasilacza UPS2, UPS3</t>
  </si>
  <si>
    <t>Montaż łącznika oświetlenia 10A p/t z ramką - łącznik pojedynczy</t>
  </si>
  <si>
    <t>Montaż łącznika oświetlenia 10A p/t z ramką - łącznik schodowy</t>
  </si>
  <si>
    <t>Montaż łącznika oświetlenia 10A p/t z ramką - łącznik krzyżowy</t>
  </si>
  <si>
    <t>Montaż łącznika oświetlenia 10A p/t z ramką - łącznik chodowy podwójny</t>
  </si>
  <si>
    <t>Montaż łącznika oświetlenia 10A p/t IP44 z ramką - łącznik pojedynczy</t>
  </si>
  <si>
    <t>Montaż łącznika oświetlenia 10A p/t IP44 z ramką - łącznik świecznikowy</t>
  </si>
  <si>
    <t>Montaż łącznika oświetlenia 10A p/t IP44 z ramką - łącznik schodowy</t>
  </si>
  <si>
    <t>Montaż łącznika oświetlenia 10A p/t IP44 z ramką - łącznik krzyżowy</t>
  </si>
  <si>
    <t>Montaż opraw oświetleniowych LED wraz z układami zasilającymi - oprawa ozn. 1</t>
  </si>
  <si>
    <t>Montaż opraw oświetleniowych LED wraz z układami zasilającymi - oprawa ozn. 2</t>
  </si>
  <si>
    <t>Montaż opraw oświetleniowych LED wraz z układami zasilającymi - oprawa ozn. 3</t>
  </si>
  <si>
    <t>Montaż opraw oświetleniowych LED wraz z układami zasilającymi - oprawa ozn. 4</t>
  </si>
  <si>
    <t>Montaż opraw oświetleniowych LED wraz z układami zasilającymi - oprawa ozn. 6</t>
  </si>
  <si>
    <t>Montaż opraw oświetleniowych LED wraz z układami zasilającymi - oprawa ozn. 7</t>
  </si>
  <si>
    <t>Montaż opraw oświetleniowych awaryjnych LED wraz z układami zasilającymi - oprawa ozn. 11 AW</t>
  </si>
  <si>
    <t>Montaż opraw oświetleniowych awaryjnych LED wraz z układami zasilającymi - oprawa ozn. AW2</t>
  </si>
  <si>
    <t>Montaż masztu odgromowego pojedynczego</t>
  </si>
  <si>
    <t>L.p</t>
  </si>
  <si>
    <t>WYSZCZEGÓLNIENIE</t>
  </si>
  <si>
    <t>Strona</t>
  </si>
  <si>
    <t>PODSUMOWANIE</t>
  </si>
  <si>
    <t>RAZEM</t>
  </si>
  <si>
    <t>Kod CPV</t>
  </si>
  <si>
    <t>45213320-2</t>
  </si>
  <si>
    <t>Roboty budowlane w zakresie budowy obiektów budowlanych związanych z transportem kolejowym</t>
  </si>
  <si>
    <t>Obiekt:</t>
  </si>
  <si>
    <t>IV.1 Most M1 w km 25+356</t>
  </si>
  <si>
    <t>IV.2 Przepust P1 w km 25+753</t>
  </si>
  <si>
    <t>IV.3 Przepust P2 w km 26+657</t>
  </si>
  <si>
    <t>IV.4 Przepust M2 w km 27+515</t>
  </si>
  <si>
    <t>IV.5 Most M3 w km 28+498</t>
  </si>
  <si>
    <t>IV.6 Przepust P3 w km 29+149</t>
  </si>
  <si>
    <t>IV.7 Most M4 w km 29+983</t>
  </si>
  <si>
    <t>IV.8 Przepust P4 w km 31+533</t>
  </si>
  <si>
    <t>IV.9 Most M5 w km 32+148</t>
  </si>
  <si>
    <t>IV.10 Przepust P5 w km 32+167</t>
  </si>
  <si>
    <t>FUNDAMENTOWANIE</t>
  </si>
  <si>
    <t>ZBROJENIE</t>
  </si>
  <si>
    <t>BETON</t>
  </si>
  <si>
    <t>KONSTRUKCJE STALOWE</t>
  </si>
  <si>
    <t>ODWODNIENIE</t>
  </si>
  <si>
    <t>INNE ROBOTY MOSTOWE</t>
  </si>
  <si>
    <t>Nr STWiORB</t>
  </si>
  <si>
    <t>Nazwa elementu rozliczeniowego</t>
  </si>
  <si>
    <t>Jedn. Miary</t>
  </si>
  <si>
    <t>Ilość jednostek</t>
  </si>
  <si>
    <t>2</t>
  </si>
  <si>
    <t>LP.</t>
  </si>
  <si>
    <t>1</t>
  </si>
  <si>
    <t>M.11.01.00</t>
  </si>
  <si>
    <t>Roboty ziemne</t>
  </si>
  <si>
    <t>M.11.01.01</t>
  </si>
  <si>
    <t>Wykopy fundamentowe wraz z umocnieniem</t>
  </si>
  <si>
    <t>M.11.01.12</t>
  </si>
  <si>
    <t>Zasypanie przestrzeni za ścianami konstrukcji</t>
  </si>
  <si>
    <t>M.11.01.13</t>
  </si>
  <si>
    <t>Nasypy i stożki przyobiektowe</t>
  </si>
  <si>
    <t>M.11.05.00</t>
  </si>
  <si>
    <t>Ścianki szczelne</t>
  </si>
  <si>
    <t>M.11.05.01</t>
  </si>
  <si>
    <t>Stalowe ścianki szczelne</t>
  </si>
  <si>
    <t/>
  </si>
  <si>
    <t>M.12.01.00</t>
  </si>
  <si>
    <t>Stal zbrojeniowa</t>
  </si>
  <si>
    <t>M.12.01.01</t>
  </si>
  <si>
    <t>Zbrojenie betonu stalą klasy A-IIIN</t>
  </si>
  <si>
    <t>kg</t>
  </si>
  <si>
    <t>M.13.01.00</t>
  </si>
  <si>
    <t>Beton konstrukcyjny</t>
  </si>
  <si>
    <t>M.13.01.01</t>
  </si>
  <si>
    <t xml:space="preserve">Beton fundamentów w deskowaniu </t>
  </si>
  <si>
    <t>M.13.01.03</t>
  </si>
  <si>
    <t>Beton podpór</t>
  </si>
  <si>
    <t>M.13.01.04</t>
  </si>
  <si>
    <t>Beton ustroju niosącego</t>
  </si>
  <si>
    <t>M.13.01.07</t>
  </si>
  <si>
    <t>Beton murów oporowych</t>
  </si>
  <si>
    <t>M.13.01.08</t>
  </si>
  <si>
    <t>Beton schodów</t>
  </si>
  <si>
    <t>M.13.02.00</t>
  </si>
  <si>
    <t>Beton niekonstrukcyjny</t>
  </si>
  <si>
    <t>M.13.02.02</t>
  </si>
  <si>
    <t>Beton wyrównawczy</t>
  </si>
  <si>
    <t>M.14.01.00</t>
  </si>
  <si>
    <t>Konstrukcje stalowe</t>
  </si>
  <si>
    <t>M.14.01.01</t>
  </si>
  <si>
    <t>Konstrukcja stalowa</t>
  </si>
  <si>
    <t>M.14.02.00</t>
  </si>
  <si>
    <t>Zabezpieczenie antykorozyjne konstrukcje stalowej</t>
  </si>
  <si>
    <t>M.14.02.01</t>
  </si>
  <si>
    <t>Metalizacja</t>
  </si>
  <si>
    <t>M.14.02.02</t>
  </si>
  <si>
    <t>Pokrywanie powłokami malarskimi powłoki metalizowanej</t>
  </si>
  <si>
    <t xml:space="preserve"> IZOLACJA</t>
  </si>
  <si>
    <t>M.15.01.00</t>
  </si>
  <si>
    <t>Izolacja cienka</t>
  </si>
  <si>
    <t>M.15.01.01</t>
  </si>
  <si>
    <t>Izolacja bitumiczna</t>
  </si>
  <si>
    <t>M.15.01.03</t>
  </si>
  <si>
    <t>Zabezpieczenie antykorozyjne wyeksponowanych powierzchni betonowych - powłoka pokrywajaca rysy do 0.15mm</t>
  </si>
  <si>
    <t>M.15.02.02</t>
  </si>
  <si>
    <t>Izolacja płyty pomostu - izolacja natryskowa</t>
  </si>
  <si>
    <t>M.15.05.01</t>
  </si>
  <si>
    <t>Nawierzchnia epoksydowo-poliuretanowa</t>
  </si>
  <si>
    <t>M.16.03.00</t>
  </si>
  <si>
    <t>Odwodnienie Zasypki przyczółka</t>
  </si>
  <si>
    <t>M.16.03.01</t>
  </si>
  <si>
    <t>Wykonanie odwodnienia zasypki przyczółka z użyciem maty drenażowej</t>
  </si>
  <si>
    <t>M.16.03.02</t>
  </si>
  <si>
    <t>Wykonanie odwodnienia zasypki przyczółka za pomocą rurki drenarskiej</t>
  </si>
  <si>
    <t>URZADZENIA DYLATACYJNE</t>
  </si>
  <si>
    <t>M.18.01.00</t>
  </si>
  <si>
    <t>Dylatacje szczelne</t>
  </si>
  <si>
    <t>M.18.01.02</t>
  </si>
  <si>
    <t>Dylatacje elementów betonowych z taśmą uszczelniajacą</t>
  </si>
  <si>
    <t>ELEMENTY ZABEZPIECZAJACE</t>
  </si>
  <si>
    <t>M.19.02.00</t>
  </si>
  <si>
    <t>Balustrady</t>
  </si>
  <si>
    <t>M.19.02.01</t>
  </si>
  <si>
    <t>Balustrady stalowe</t>
  </si>
  <si>
    <t>M.20.01.00</t>
  </si>
  <si>
    <t>M.20.01.02</t>
  </si>
  <si>
    <t>Umocnienia kostką betonową</t>
  </si>
  <si>
    <t>M.20.07.01</t>
  </si>
  <si>
    <t>Znaki wysokościowe</t>
  </si>
  <si>
    <t>M.20.07.02</t>
  </si>
  <si>
    <t>Różne elementy stalowe</t>
  </si>
  <si>
    <t>M.20.01.15</t>
  </si>
  <si>
    <t>Rozbiórka konstrukcji betonowej</t>
  </si>
  <si>
    <t>M.20.01.17</t>
  </si>
  <si>
    <t>Umocnienie brzegów i dna rzeki</t>
  </si>
  <si>
    <t>M.20.02.00</t>
  </si>
  <si>
    <t>M.20.02.01</t>
  </si>
  <si>
    <t>Próbne obciążenie obiektu mostowego</t>
  </si>
  <si>
    <t>M.11.01.04</t>
  </si>
  <si>
    <t>Zasypanie wykopów wraz z zagęszczeniem</t>
  </si>
  <si>
    <t>M.11.01.05</t>
  </si>
  <si>
    <t>Wymiana gruntu w wykopie</t>
  </si>
  <si>
    <t>M.20.01.06</t>
  </si>
  <si>
    <t xml:space="preserve">Ustrój tunelowy-rurowy z blachy falistej </t>
  </si>
  <si>
    <t>M.13.03.00</t>
  </si>
  <si>
    <t>Prefabrykaty betonowe</t>
  </si>
  <si>
    <t>M.13.03.01</t>
  </si>
  <si>
    <t>Prefabrykowane deski gzymsowe z polimerobetonu</t>
  </si>
  <si>
    <t>M.15.02.00</t>
  </si>
  <si>
    <t xml:space="preserve"> Izolacja gruba</t>
  </si>
  <si>
    <t>M.15.02.01</t>
  </si>
  <si>
    <t>Izolacja płyty pomostu - papa termozgrzewlna</t>
  </si>
  <si>
    <t>M.15.05.00</t>
  </si>
  <si>
    <t>Nawierzchnie chodników</t>
  </si>
  <si>
    <t>M.20.01.04</t>
  </si>
  <si>
    <t>Ścieki skarpowe</t>
  </si>
  <si>
    <t>M.20.01.07</t>
  </si>
  <si>
    <t>Podatne konstrukcje z pref. betonowych</t>
  </si>
  <si>
    <t>M.11.01.06</t>
  </si>
  <si>
    <t>Wzmocnienie podłoża kolumnami DSM</t>
  </si>
  <si>
    <t>M.16.01.00</t>
  </si>
  <si>
    <t>Odwodnienie powierzchniowe</t>
  </si>
  <si>
    <t>Rozbiórki</t>
  </si>
  <si>
    <t>P.03.01.01</t>
  </si>
  <si>
    <t>Rozbiórka powierzchni dojścia do peronu z kostki chodnikowej (wraz ze schodami wykonanymi z kostki chodnikowej)</t>
  </si>
  <si>
    <t>Demontaż stojaków rowerowych</t>
  </si>
  <si>
    <t>Budowa peronu</t>
  </si>
  <si>
    <t>P.03.02.01</t>
  </si>
  <si>
    <t>Budowa korpusu peronu warstwami do 30cm</t>
  </si>
  <si>
    <t>Wykonanie ławy fundamentowej pod ściankę peronową</t>
  </si>
  <si>
    <t>mb</t>
  </si>
  <si>
    <t>Ułożenie obrzeży chodnikowych o szerokości 8 cm i wysokości 30 cm</t>
  </si>
  <si>
    <t>Nawierzchnia z płytek chodnikowych na podsypce cementowo - piaskowej o gr. 3 cm (dojścia na peron)</t>
  </si>
  <si>
    <t>Wykonanie schodów ze stopni prefabrykowanych umożliwiających wejście na peron</t>
  </si>
  <si>
    <t>Wykonanie odwodnienia liniowego</t>
  </si>
  <si>
    <t>Montaż oczepów betonowych prefabykowanych na ściankach peronowych</t>
  </si>
  <si>
    <t>ZAGOSPODAROWANIE PERONÓW</t>
  </si>
  <si>
    <t>07.01.01</t>
  </si>
  <si>
    <t>ROZBIÓRKI ISTNIEJĄCEJ MAŁEJ ARCHITEKTURY</t>
  </si>
  <si>
    <t>P.01.02</t>
  </si>
  <si>
    <t>Demontaż wiaty peronowej 9 sztuk x ok.10m2</t>
  </si>
  <si>
    <t>Demontaż barierek znajdujących się na peronie</t>
  </si>
  <si>
    <t>Demontaż poręczy przy schodach</t>
  </si>
  <si>
    <t>Demontaż koszy na śmieci z odwozem z odwozem złomu na magazyn Inwestora.</t>
  </si>
  <si>
    <t>Demontaż tablicy pamiątkowej</t>
  </si>
  <si>
    <t>Demontaż pojemnika na piasek</t>
  </si>
  <si>
    <t>Demontaż oznakowania stałego z odwozem złomu na magazyn Inwestora</t>
  </si>
  <si>
    <t>PERON</t>
  </si>
  <si>
    <t>P.01.03</t>
  </si>
  <si>
    <t>Ułożenie płytek -Płytki pola uwagi o wymiarach 60x60 cm w kolorze białe</t>
  </si>
  <si>
    <t>Ułożenie płytek -Płytki guzikowe o wymiarach 40x40 cm w kolorze białym</t>
  </si>
  <si>
    <t>Ułożenie płytek -Ścieżki prowadzące (żłobienia ) o wymiarach 40x40 cm w kolorze białym</t>
  </si>
  <si>
    <t>Ułożenie płytek - Linia ostrzegawcza o wymiarach 20x40 cm w kolorze żółty</t>
  </si>
  <si>
    <t>P.01.01</t>
  </si>
  <si>
    <t>WIATA PERONOWA 1-STRONNA</t>
  </si>
  <si>
    <t>P.02.01</t>
  </si>
  <si>
    <t>Wykonanie wykopów pod stopy fundamentowe wraz z transportem urobku</t>
  </si>
  <si>
    <t>Zasypanie wykopów wraz z zagęszczeniem stóp fundamentowych</t>
  </si>
  <si>
    <t>P.02.02</t>
  </si>
  <si>
    <t>Podkłady betonowe gr. 10cm z betonu C8/10 przy zastosowaniu pompy do betonu na podłożu gruntowym</t>
  </si>
  <si>
    <t>P.02.03</t>
  </si>
  <si>
    <t>Stopy fundamentowe schodkowe żelbetowe o objętości ponad 2.5 m3 - z zastosowaniem pompy do betonu z betonu C30/37</t>
  </si>
  <si>
    <t>P.02.04</t>
  </si>
  <si>
    <t>Przygotowanie i montaż zbrojenia konstrukcji monolitycznych budowli - pręty żebrowane</t>
  </si>
  <si>
    <t>P.02.05</t>
  </si>
  <si>
    <t>WIATA PERONOWA 2-STRONNA</t>
  </si>
  <si>
    <t>WYPOSAŻENIE PERONÓW</t>
  </si>
  <si>
    <t>Ławka stalowo-drewniana - 1 stronna / dwustronna długości pomiędzy podłokietnikami  ok 200 cm  z podłokietnikami skrajnymi. Przytwierdzona na stałe do podłoża za pomocą kotew chemicznych. Ocynkowana stalowa konstrukcja nośna pokryta piecowym lakierem proszkowym. Siedzisko i oparcie wykonane z impregnowanych desek z drewna twardego egzotycznego.</t>
  </si>
  <si>
    <t xml:space="preserve">Kosz na odpady zmieszane - Kosz na odpady wolnostojący bez popielniczki. Konstrukcja kosza z profili otwartych izamkniętych stalowych ocynkowanych ogniowo, malowana proszkowo Konstrukcja kosza przytwierdzona do stopy fundamentowej w sposób niewidoczny z zewnątrz  za pomocą kotw, przylega całą powierzchnią podstawy do podłoża  </t>
  </si>
  <si>
    <t xml:space="preserve">Kosze do selektywnej zbiórki odpadów </t>
  </si>
  <si>
    <t xml:space="preserve">Stojak na rowery.  Kolor czarny.  Przytwierdzona na stałe do podłoża za pomocą kotew chemicznych. Ocynkowana stalowa konstrukcja nośna pokryta piecowym lakierem proszkowym. </t>
  </si>
  <si>
    <t>Pojemnik do przechowywania piasku na zimę. Drewniany, z klapą. Drewno impregnowane ciśnieniowo i poprzez malowanie x3</t>
  </si>
  <si>
    <t>Donica betonowa,  z betonu architektonicznego,  zaimpregnowana,  mrozoodporna, posiada ocieplenie i warstwę hydroizolacji.</t>
  </si>
  <si>
    <t>Gablota informacyjna z fryzem z "informacją" jednopanelowa jednostronna, o wymiarach ok 2,5x 1,5 m, na własnej konstrukcji wsporczej.</t>
  </si>
  <si>
    <t>Gablota informacyjna z fryzem z nazwą stacji trójpanelowa jednostronna, o wymiarach ok 1,0x 1,5 m, na własnej konstrukcji wsporczej.</t>
  </si>
  <si>
    <t>Poręcze do odpoczynku na stojąco L= 1,4 m  wykonana ze stali nierdzewnej. Fundament prefabrykowany</t>
  </si>
  <si>
    <t>P.01.04</t>
  </si>
  <si>
    <t>Murki gabionowe. Obudowa ze stali nierdzewnej malowanej proszkowo. Wypełnienie z otoczaków w kontrastowym kolorze lub równo układanych kamieni z wstawioną zielenią. / cena bez kamienia /</t>
  </si>
  <si>
    <t>Murki gabionowe - kamień układany, kruszywo gabionowe szaro-białe 63/200 mm</t>
  </si>
  <si>
    <t>ton</t>
  </si>
  <si>
    <t>Mapa dotykowa (tyflograficzna) przeznaczona dla osób niewidomych z pulpitami i oznakowaniem w języku Braille'a, 2 sztuki</t>
  </si>
  <si>
    <t xml:space="preserve">Piktogramy </t>
  </si>
  <si>
    <t>SIECI SANITARNE</t>
  </si>
  <si>
    <t>45231100-6</t>
  </si>
  <si>
    <t>Ogólne roboty budowlane związane z budową rurociągów</t>
  </si>
  <si>
    <t>Kanalizacja deszczowa</t>
  </si>
  <si>
    <t>Budowa kanałów z rur kanalizacyjnych PVC-U SN8 200 mm</t>
  </si>
  <si>
    <t>Budowa kanałów z rur kanalizacyjnych PVC-U SN8 400 mm</t>
  </si>
  <si>
    <t>Budowa kanałów z rur kanalizacyjnych PVC-U SN8 500 mm</t>
  </si>
  <si>
    <t>Montaż studzienki kanalizacyjnej Dn1200 mm z włazem żeliwnym Ø600mm klasy obc. D400</t>
  </si>
  <si>
    <t>Montaż studni osadnikowej Dn1200 mm</t>
  </si>
  <si>
    <t>Montaż wylotu Dn500</t>
  </si>
  <si>
    <t>Sieć wodociągowa</t>
  </si>
  <si>
    <t>Budowa sieci wodociągowej z rur 110x6,6mm SDR17 PE100 RC</t>
  </si>
  <si>
    <t>Budowa sieci wodociągowej z rur 50x4,6mm SDR11 PE100 RC</t>
  </si>
  <si>
    <t>Montaż rury ochronnej 250x22,7mm PE100 RC</t>
  </si>
  <si>
    <t>Montaż rury ochronnej 90x8,2mm PE100 RC</t>
  </si>
  <si>
    <t>Montaż zasuwy Dn 100 mm żel.</t>
  </si>
  <si>
    <t>Montaż zasuwy Dn 40 mm żel.</t>
  </si>
  <si>
    <t>Montaż komory wodociągowej Dn 1200 mm z włazem żeliwnym Ø600mm klasy obc. D400</t>
  </si>
  <si>
    <t>ZIELEŃ</t>
  </si>
  <si>
    <t>Jedn. miary</t>
  </si>
  <si>
    <t>x</t>
  </si>
  <si>
    <t>Wywóz i utylizacja karpin i gałęzi</t>
  </si>
  <si>
    <t>mp</t>
  </si>
  <si>
    <t>Zabezpieczenie drzew  i krzewów podczas budowy</t>
  </si>
  <si>
    <t>m³</t>
  </si>
  <si>
    <t>BRANŻA GEOTECHNICZNA</t>
  </si>
  <si>
    <t>ROZDZIAŁ 14</t>
  </si>
  <si>
    <t>ROBOTY ZIEMNE</t>
  </si>
  <si>
    <t>14.01</t>
  </si>
  <si>
    <t>T.01.03</t>
  </si>
  <si>
    <t>Roboty nasypowo-przekopowe - dodatkowe wykopy z uwagi na wzmocnienie podłoża</t>
  </si>
  <si>
    <t>14.02</t>
  </si>
  <si>
    <t>Roboty nasypowo-przekopowe - dodatkowe nasypy z uwagi na wzmocnienie podłoża</t>
  </si>
  <si>
    <t xml:space="preserve">[T01] Wymiana gruntów słabonośnych </t>
  </si>
  <si>
    <t>14.03</t>
  </si>
  <si>
    <t>GT.01</t>
  </si>
  <si>
    <t>Szacunkowa objętość wymiany gruntów słabonośnych (wykop, zabezpieczenie tymczasowe, utylizacja/wywóz,  uzupełnienie gruntem nośnym oraz zagęszczenie)</t>
  </si>
  <si>
    <t xml:space="preserve">[T03] Pale przemieszczeniowe z głowicami żwirowymi </t>
  </si>
  <si>
    <t>14.04</t>
  </si>
  <si>
    <t>GT.04</t>
  </si>
  <si>
    <t>Długość pali żelbetowych, średnica 0.4 m; beton  C20/25 lub C30/37, stal S355</t>
  </si>
  <si>
    <t>14.05</t>
  </si>
  <si>
    <t>Objętość głowicy żwirowej pali przemieszczeniowych, kruszywo naturalne łamane o uziarnieniu 0/31,5mm; &gt;2mm 40%; &gt;10mm 20%; &lt;0,075 10%</t>
  </si>
  <si>
    <t>[T03] Pale przemieszczeniowe z głowicami żwirowymi - zwieńczenie warstwą kruszywa stabilizowaną geosyntetykiem</t>
  </si>
  <si>
    <t>14.06</t>
  </si>
  <si>
    <t>GT.03</t>
  </si>
  <si>
    <t>Warstwa kruszywa zbrojonego geosyntetykiem, kruszywo naturalne łamane o uziarnieniu 0/31,5mm; &gt;2mm 40%; &gt;10mm 20%; &lt;0,075 10%</t>
  </si>
  <si>
    <t>14.07</t>
  </si>
  <si>
    <t>Geosiatka polipropylenowa (PP) dwukierunkowa o sztywnych węzłach o min. wytrzymałości na zerwanie 30x30kN/m</t>
  </si>
  <si>
    <t>14.08</t>
  </si>
  <si>
    <t>Geowłóknina separacyjna</t>
  </si>
  <si>
    <t>Ścianka szczelna technologiczna</t>
  </si>
  <si>
    <t>14.09</t>
  </si>
  <si>
    <t>Grupa</t>
  </si>
  <si>
    <t>Klasa</t>
  </si>
  <si>
    <t>45200000-8</t>
  </si>
  <si>
    <t>Roboty budowlane w zakresie wznoszenia kompletnych obiektów budowlanych 
lub ich części oraz roboty w zakresie inżynierii lądowej i wodnej</t>
  </si>
  <si>
    <t>45230000-8</t>
  </si>
  <si>
    <t>Roboty w zakresie budowy rurociągów, linii komunikacyjnych i energetycznych, autostrad, dróg, lotnisk i kolei: wyrównywanie terenu</t>
  </si>
  <si>
    <t>45231400-9</t>
  </si>
  <si>
    <t>Roboty budowlane w zakresie budowy linii energetycznych</t>
  </si>
  <si>
    <t>Nr Spec. Technicz.</t>
  </si>
  <si>
    <t>Wyszczególnienie Elementów Rozliczeniowych</t>
  </si>
  <si>
    <t>Jednostka</t>
  </si>
  <si>
    <t>Roboty przygotowawcze</t>
  </si>
  <si>
    <t>8.1</t>
  </si>
  <si>
    <t>G.01</t>
  </si>
  <si>
    <t>Geodezyjne wytyczenie trasy linii w terenie</t>
  </si>
  <si>
    <t>8.2</t>
  </si>
  <si>
    <t>Kopanie rowów dla kabli w sposób ręczny o szerokości do 0,6m w gruncie kat. III</t>
  </si>
  <si>
    <t>8.3</t>
  </si>
  <si>
    <t>Nasypanie warstwy piasku na dnie rowu kablowego o szerokości do 0.6m; (krotność 2)</t>
  </si>
  <si>
    <t>8.4</t>
  </si>
  <si>
    <t>Zasypywanie rowów dla kabli wykonanych ręcznie w gruncie kat. III</t>
  </si>
  <si>
    <t>8.5</t>
  </si>
  <si>
    <t>Przewierty mechaniczne dla rury o średnicy 110mm pod obiektami wraz z dostawą rury do przewiertów RHDPEp 110 (SRS)</t>
  </si>
  <si>
    <t>8.6</t>
  </si>
  <si>
    <t xml:space="preserve">Transport urobku samochodem o ładowności powyżej 6t na odległość do 50km z utylizacją </t>
  </si>
  <si>
    <t>Roboty przy budowie linii kablowych nn</t>
  </si>
  <si>
    <t>8.7</t>
  </si>
  <si>
    <t>Ułożenie rur osłonowych HDPE o średnicy zewn. 110 mm w wykopie otwartym</t>
  </si>
  <si>
    <t>8.8</t>
  </si>
  <si>
    <t>Ułożenie rur osłonowych HDPE o średnicy zewn. 50 mm w wykopie otwartym</t>
  </si>
  <si>
    <t>8.9</t>
  </si>
  <si>
    <t>Ułożenie rur osłonowych HDPE UV o średnicy zewn. 110 mm do słupa</t>
  </si>
  <si>
    <t>8.10</t>
  </si>
  <si>
    <t>YAKXS 4x120 mm2 wraz z ułożeniem w wykopie</t>
  </si>
  <si>
    <t>8.11</t>
  </si>
  <si>
    <t>YAKXS 4x120 mm2 wraz z ułożeniem w rurach osłonowych</t>
  </si>
  <si>
    <t>8.12</t>
  </si>
  <si>
    <t>YAKXS 4x50 mm2 wraz z ułożeniem w wykopie</t>
  </si>
  <si>
    <t>8.13</t>
  </si>
  <si>
    <t>YAKXS 4x50 mm2 wraz z ułożeniem w rurach osłonowych</t>
  </si>
  <si>
    <t>8.14</t>
  </si>
  <si>
    <t>YKXS 5x50 mm2 wraz z ułożeniem w wykopie</t>
  </si>
  <si>
    <t>8.15</t>
  </si>
  <si>
    <t>YKXS 5x50 mm2 wraz z ułożeniem w rurach osłonowych</t>
  </si>
  <si>
    <t>8.16</t>
  </si>
  <si>
    <t>YAKXS 4x35 mm2 wraz z ułożeniem w wykopie</t>
  </si>
  <si>
    <t>8.17</t>
  </si>
  <si>
    <t>YAKXS 4x35 mm2 wraz z ułożeniem w rurach osłonowych</t>
  </si>
  <si>
    <t>8.18</t>
  </si>
  <si>
    <t>YKXS 5x25 mm2 wraz z ułożeniem w wykopie</t>
  </si>
  <si>
    <t>8.19</t>
  </si>
  <si>
    <t>YKXS 5x25 mm2 wraz z ułożeniem w rurach osłonowych</t>
  </si>
  <si>
    <t>8.20</t>
  </si>
  <si>
    <t>YKXS-żo 5x16 mm2 wraz z ułożeniem w wykopie</t>
  </si>
  <si>
    <t>8.21</t>
  </si>
  <si>
    <t>YKXS-żo 5x16 mm2 wraz z ułożeniem w rurach osłonowych</t>
  </si>
  <si>
    <t>8.22</t>
  </si>
  <si>
    <t>YKXS-żo 3x10 mm2 wraz z ułożeniem w wykopie</t>
  </si>
  <si>
    <t>8.23</t>
  </si>
  <si>
    <t>YKXS-żo 3x10 mm2 wraz z ułożeniem w rurach osłonowych, kanalizacji kablowej</t>
  </si>
  <si>
    <t>8.24</t>
  </si>
  <si>
    <t>YKXS-żo 5x6 mm2 wraz z ułożeniem w wykopie</t>
  </si>
  <si>
    <t>8.25</t>
  </si>
  <si>
    <t>YKXS-żo 5x6 mm2 wraz z ułożeniem w rurach osłonowych, kanalizacji kablowej</t>
  </si>
  <si>
    <t>8.26</t>
  </si>
  <si>
    <t>YKXS-żo 5x4 mm2 wraz z ułożeniem w wykopie</t>
  </si>
  <si>
    <t>8.27</t>
  </si>
  <si>
    <t>YKXS-żo 5x4 mm2 wraz z ułożeniem w rurach osłonowych, kanalizacji kablowej</t>
  </si>
  <si>
    <t>8.28</t>
  </si>
  <si>
    <t>YKXS-żo 3x6 mm2 wraz z ułożeniem w wykopie</t>
  </si>
  <si>
    <t>8.29</t>
  </si>
  <si>
    <t>YKXS-żo 3x6 mm2 wraz z ułożeniem w rurach osłonowych, kanalizacji kablowej</t>
  </si>
  <si>
    <t>8.30</t>
  </si>
  <si>
    <t>YKXS-żo 3x4 mm2 wraz z ułożeniem w wykopie</t>
  </si>
  <si>
    <t>8.31</t>
  </si>
  <si>
    <t>YKXS-żo 3x4 mm2 wraz z ułożeniem w rurach osłonowych, kanalizacji kablowej</t>
  </si>
  <si>
    <t>8.32</t>
  </si>
  <si>
    <t>YKXS-żo 3x2,5 mm2 wraz z ułożeniem w wykopie</t>
  </si>
  <si>
    <t>8.33</t>
  </si>
  <si>
    <t>YKXS-żo 3x2,5 mm2 wraz z ułożeniem w rurach osłonowych, kanalizacji kablowej</t>
  </si>
  <si>
    <t>8.34</t>
  </si>
  <si>
    <t>YKXS 2x1,5 mm2 wraz z ułożeniem w wykopie</t>
  </si>
  <si>
    <t>8.35</t>
  </si>
  <si>
    <t>YKXS 2x1,5 mm2 wraz z ułożeniem w rurach osłonowych, kanalizacji kablowej</t>
  </si>
  <si>
    <t>8.36</t>
  </si>
  <si>
    <t>YvKSLY 2x2,5mm2 wraz z ułożeniem w wykopie</t>
  </si>
  <si>
    <t>8.37</t>
  </si>
  <si>
    <t>YvKSLY 2x2,5mm2 wraz z ułożeniem w rurach ochronnych, kanalizacji kablowej</t>
  </si>
  <si>
    <t>8.38</t>
  </si>
  <si>
    <t>YvKSLY 2x4mm2 wraz z ułożeniem w wykopie</t>
  </si>
  <si>
    <t>8.39</t>
  </si>
  <si>
    <t>YvKSLY 2x4mm2 wraz z ułożeniem w rurach ochronnych, kanalizacji kablowej</t>
  </si>
  <si>
    <t>8.40</t>
  </si>
  <si>
    <t>NKGs 3x1,5 mm2 FE 180/PH90 w wężu stalowym powlekanym PVC ø25mm 1250N ułożonych w wykopie</t>
  </si>
  <si>
    <t>8.41</t>
  </si>
  <si>
    <t>YAKY 1x120 mm2 wraz z ułożeniem w wykopie</t>
  </si>
  <si>
    <t>8.42</t>
  </si>
  <si>
    <t>YAKY 1x120 mm2 wraz z ułożeniem w rurach osłonowych</t>
  </si>
  <si>
    <t>8.43</t>
  </si>
  <si>
    <t>Bednarka 30x4</t>
  </si>
  <si>
    <t>8.44</t>
  </si>
  <si>
    <t>Ogranicznik niskonapięciowy TZD-1NR w obudowie OS (uszynienie) wraz z podłączeniami</t>
  </si>
  <si>
    <t>8.45</t>
  </si>
  <si>
    <t>Kabel sterowniczy XzTKMXpw 2x2x0,8mm2 wraz z ułożeniem w wykopie</t>
  </si>
  <si>
    <t>8.46</t>
  </si>
  <si>
    <t>Kabel sterowniczy XzTKMXpw 2x2x0,8mm2 wraz z ułożeniem w rurach osłonowych, kanalizacji kablowej</t>
  </si>
  <si>
    <t>8.47</t>
  </si>
  <si>
    <t>Wciąganie przewodu do słupa oświetleniowego YDY 3x2,5mm2</t>
  </si>
  <si>
    <t>8.48</t>
  </si>
  <si>
    <t>Montaż i stawianie słupów oświetleniowych kompozytowych na fundamencie prefebrykowanym wraz z tabliczką bezpiecznikową i podłączeniami (h=5m)</t>
  </si>
  <si>
    <t>8.49</t>
  </si>
  <si>
    <t>Montaż i stawianie słupów oświetleniowych kompozytowych na fundamencie prefebrykowanym wraz z tabliczką bezpiecznikową i podłączeniami (h=5m), stylizowany</t>
  </si>
  <si>
    <t>8.50</t>
  </si>
  <si>
    <t>Montaż i stawianie słupów oświetleniowych kompozytowych na fundamencie prefebrykowanym wraz z tabliczką bezpiecznikową i podłączeniami (h=9m)</t>
  </si>
  <si>
    <t>8.51</t>
  </si>
  <si>
    <t>Dostawa i montaż wysięgników 1-ramiennych na słup oświetleniowy</t>
  </si>
  <si>
    <t>8.52</t>
  </si>
  <si>
    <t>Dostawa i montaż wysięgników 2-ramiennych na słup oświetleniowy</t>
  </si>
  <si>
    <t>8.53</t>
  </si>
  <si>
    <t>Dostawa i montaż wysięgników 1-ramiennych na słup oświetleniowy, typu parkowego, do opraw typu "szyszka"</t>
  </si>
  <si>
    <t>8.54</t>
  </si>
  <si>
    <t>Dostawa i montaż oprawy oświetleniowej na słupie</t>
  </si>
  <si>
    <t>8.55</t>
  </si>
  <si>
    <t>Dostawa i montaż oprawy oświetleniowej na słupie - oprawy typu "szyszka"</t>
  </si>
  <si>
    <t>8.56</t>
  </si>
  <si>
    <t>Dostawa i montaż oprawy oświetleniowej - pod wiatą</t>
  </si>
  <si>
    <t>8.57</t>
  </si>
  <si>
    <t xml:space="preserve">Montaż zespołu transformatorów separacyjnych wraz z grzałkami do rozjazdów i okablowaniem </t>
  </si>
  <si>
    <t>8.58</t>
  </si>
  <si>
    <t>Montaż sterownika pogodowego - do systemu EOR</t>
  </si>
  <si>
    <t>8.59</t>
  </si>
  <si>
    <t>Montaż szafy REOR ustawionej na fundamencie prefabrykowanym wraz z uziomem i sterownikiem obiektowym</t>
  </si>
  <si>
    <t>8.60</t>
  </si>
  <si>
    <t>Montaż sterownika nadrzędnego (Panel operatorski) w pom. dyżurnego ruchu</t>
  </si>
  <si>
    <t>8.61</t>
  </si>
  <si>
    <t>Montaż sterownika nadrzędnego (Panel operatorski) wraz z komp. - LCS Komorow</t>
  </si>
  <si>
    <t>8.62</t>
  </si>
  <si>
    <t>Dostawa i montaż na fundamencie złącza kablowego ZK wraz z uziomem</t>
  </si>
  <si>
    <t>8.63</t>
  </si>
  <si>
    <t>Dostawa i montaż na fundamencie złącza kablowowego ZK wraz z uziomem, licznikami i ogranicznikami przepięć</t>
  </si>
  <si>
    <t>8.64</t>
  </si>
  <si>
    <t>Dostawa i montaż szafy SO wraz z uziomem i sterownikiem obiektowym, wraz z zegarem astronomicznym i czujnikiem zmierzchowym</t>
  </si>
  <si>
    <t>8.65</t>
  </si>
  <si>
    <t>Podłączenia, badania i pomiary, rozruch instalacji, uruchomienie i szkolenie pracowników</t>
  </si>
  <si>
    <t>8.66</t>
  </si>
  <si>
    <t>Demontaż istniejącej infrastruktury</t>
  </si>
  <si>
    <t>Prace projektowe</t>
  </si>
  <si>
    <t>Opracowanie niezbędnej dokumentacji technicznej oraz szczegółowego projektu wykonawczego umożliwiającego zabudowę systemu srk wraz z fazowaniem robót i opracowaniem dokumentacji powykonawczej.</t>
  </si>
  <si>
    <t xml:space="preserve">kpl. </t>
  </si>
  <si>
    <t>Budowa sieci kablowej</t>
  </si>
  <si>
    <t xml:space="preserve">Ułożenie we wspólnym rowie lub kanalizacji kablowej projektowanej w branży teletechnicznej kabla sygnalizacyjnego (typy i ilość kabli uzależnione od wybranego producenta urządzeń srk) </t>
  </si>
  <si>
    <t>Wykonanie przejść pod torami i innymi przeszkodami rurą grubościenną metodą przecisku lub przewiertu (rodzaj rury osłonowej uzależniony od wybranego producenta urządzeń srk)</t>
  </si>
  <si>
    <t>Budowa zewnętrznych urządzeń srk</t>
  </si>
  <si>
    <t>Montaż czujnika koła systemu licznika osi wraz z głowicą i zestawem przytorowym</t>
  </si>
  <si>
    <t>Montaż sygnalizatora świetlnego na maszcie z wysięgnikiem wraz z fundamentem i osprzętem kablowym</t>
  </si>
  <si>
    <t xml:space="preserve">Montaż sygnalizatora świetlnego karzełkowego 2-komorowego  wraz z osprzętem </t>
  </si>
  <si>
    <t>Montaż tarczy zaporowej</t>
  </si>
  <si>
    <t>Budowa systemu SSO-ST z urządzeniami wewnętrznymi i okablowaniem dla urządzeń zabezpieczających przejazd kolejowe-drogwego</t>
  </si>
  <si>
    <t>Demontaż i ponowny montaż systemu SSO - urządzenia zewnętrzne zabezpieczające przejazd kolejowo-drogowy z wymianą okablowania i doposażeniem dla drugiego toru</t>
  </si>
  <si>
    <t>Demontaż i ponowny montaż systemu SSP - urządzenia zewnętrzne zabezpieczające przejazd kolejowo-drogowy kat. C z wymianą okablowania i doposażeniem dla drugiego toru</t>
  </si>
  <si>
    <t>Demontaż i ponowny montaż systemu SSP - urządzenia zewnętrzne zabezpieczające przejazd kolejowo-drogowy kat. B z wymianą okablowania i doposażeniem dla drugiego toru</t>
  </si>
  <si>
    <t>Budowa kontenera SAZ dla samoczynnej blokady liniowej</t>
  </si>
  <si>
    <t>Montaż elektrycznych napędów zwrotnicowych lub wykolejnicowych wraz z osprzętem</t>
  </si>
  <si>
    <t>Budowa wewnętrznych urządzeń srk</t>
  </si>
  <si>
    <t>Budowa kontenera z układem SZR wraz z systemem wewnętrznych urządzeń sterowania ruchem kolejowym na stacji: urządzenia przekaźnikowe z nakładką komputerową przystosowane do zdalnego sterowania (szczegóły systemu srk są uzależnione od typu urządzeń wybranego producenta)</t>
  </si>
  <si>
    <t xml:space="preserve">Zabudowa interfejsów blokady liniowej </t>
  </si>
  <si>
    <t>Demontaż istniejących urządzeń srk</t>
  </si>
  <si>
    <t>Demontaż istniejącej sieci kablowej XzTKMXpw</t>
  </si>
  <si>
    <t>Dzemontaż istniejącej sieci kablowej YKSY</t>
  </si>
  <si>
    <t xml:space="preserve">Demontaż sygnalizatora świetlnego  na maszcie wraz z osprzętem </t>
  </si>
  <si>
    <t>Demontaż napędu zwrotnicowego</t>
  </si>
  <si>
    <t>Demontaż wewnętrznych urządzeń srk w nastawni</t>
  </si>
  <si>
    <t>BRANŻA SRK</t>
  </si>
  <si>
    <t xml:space="preserve">Stacja Komorów </t>
  </si>
  <si>
    <t xml:space="preserve">Przebudowa istniejącego systemu teletransmisyjnego SDH </t>
  </si>
  <si>
    <t xml:space="preserve">Sieć WKD, Rozbudowa istniejącej stacji bazowej ( 1 radiotelefon F747-M) z pulpitem  dyspozytorskim i systemem zdalnego sterowania do dodatkowego sterowania projektowaną stacją bazową w projektowanym kontenerze teletechnicznym na stacji Grodzisk Mazowiecki Radońska </t>
  </si>
  <si>
    <t>Pomiar propagacji fal radiowych na odcinku Komorów - Podkowa Leśna Główna - Grodzisk Mazowiecki Radońska</t>
  </si>
  <si>
    <t>Sieć PKP PLK. Budowa stacji bazowej ( 1 radiotelefon F747-M) z pulpitem  dyspozytorskim i systemem zdalnego sterowania 2 stacjami bazowymi wraz  z instalacją antenową , odgromową i zasilającą.oraz uruchomienie</t>
  </si>
  <si>
    <t>Rozbudowa centrum monitoringu TVu związanego z ruchem pociągów - budowa urządzeń TVu wewnętrznych oraz monitorów dla przejazdu km 32.307</t>
  </si>
  <si>
    <t xml:space="preserve">Sprawdzenie dzialania urządzeń TVu przejazdowych po przebudowie urządzeń TVu zewnętrznych </t>
  </si>
  <si>
    <t>Zakup , montaż , okablowanie i uruchomienie urządzenia rozgłoszeniowego z pulpitem sterującym  automatycznym serwerwm zapowiedzi dla peronów  stacji Grodzisk Mazowiecki Radońska i peronów  6 przystanków osobowych (z możliwością rozbudowy)</t>
  </si>
  <si>
    <t>Ułożenie kabla OTK 48J stacyjnego na istn. drabince od ODF teletechnicznej do ODF srk z zakończeniem kabla</t>
  </si>
  <si>
    <t xml:space="preserve">Stacja Podkowa Leśna Główna </t>
  </si>
  <si>
    <t>Zakup i zabudowa kontenera teletechnicznego z wykonaniem uziomu instalacji uziemiającej</t>
  </si>
  <si>
    <t>Zakup i montaż  w kontenerze teletechnicznym szafy typu RACK 19" 42U</t>
  </si>
  <si>
    <t>Montaż w projektowanym kontenerze teletechnicznym przełącznicy MDF z wyposażeniem  dla zakończenia kabli miedzianych o pojemności 50 par</t>
  </si>
  <si>
    <t>Montaż w projektowanym kontenerze teletechnicznym przełącznicy MDF z wyposażeniem  dla zakończenia kabli miedzianych o pojemności 600 par</t>
  </si>
  <si>
    <t>Montaż w istniejącej nastawni i w istniejącej szafie teletechnicznej  zewnętrznej przełącznicy MDF z wyposażeniem  dla zakończenia kabli miedzianych o pojemności 100 par</t>
  </si>
  <si>
    <t>Montaż w projektowanym kontenerze teletechnicznym  przełącznicy ODF z wyposażeniem dla zakończenia kabli światłowodowych o  pojemności 144     włókien</t>
  </si>
  <si>
    <t>Montaż w projektowanym kontenerze teletechnicznym przełącznicy ODF z wyposażeniem dla zakończenia kabli światłowodowych o  pojemności   144    włókien</t>
  </si>
  <si>
    <t>Montaż w istniejącej nastawni i w istniejącej szafie teletechnicznej zewnętrznejprzełącznicy ODF z wyposażeniem  dla zakończenia kabli światłowodowych  o pojemnoźci 96 włókien</t>
  </si>
  <si>
    <t>Budowa masztu dla 2 anten radiotelefonów ze słupa betonowego wirowanego długości 16m wraz z fundamentem, instalacją odgromową i uziomem</t>
  </si>
  <si>
    <t>Sieć WKD. Przeniesienie  stacji bazowej z budynku stacyjnego do nastawni (1 radiotelefon F747-M)  z systemem zdalnego sterowania (pulpit zostaje w budynku stacyjnym)  wraz  z instalacją antenową , odgromową i zasilającą oraz uruchomienie</t>
  </si>
  <si>
    <t>Sieć PKP PLK. Budowa stacji bazowej w nastawni (1 radiotelefon F747-M) z pulpitem  dyspozytorskim z systemem zdalnego sterowania (w budynku stacyjnym) wraz  z instalacją antenową i  zasilającą oraz uruchomienie</t>
  </si>
  <si>
    <t xml:space="preserve">Montaż centralki p.pożarowej oraz  instalacji p.pożarowej w projektowanym kontenerze teletechnicznym </t>
  </si>
  <si>
    <t>Montaż instalacji p.pożarowej w kontenerze teletechnicznym</t>
  </si>
  <si>
    <t>Montaż centralki sygnalizacji alarmowo-włamaniowej oraz  Instalacji p.pwłamaniowej w projektowanym kontenerze teletechnicznym</t>
  </si>
  <si>
    <t>Montaż instalacji p.włamaniowej w kontenerze teletechnicznym</t>
  </si>
  <si>
    <t>Budowa kanalizacji kablowej 2-otworowej z 2 rur HDPE 125/7,1 pod torem kolejowym przewiertem sterowanym  z uszczelnieniem końców rur</t>
  </si>
  <si>
    <t>Budowa kanalizacji kablowej 4-otworowej z 4 rur HDPE 125/7,1 pod torem kolejowym przewiertem  sterowanym  z uszczelnieniem końców rur</t>
  </si>
  <si>
    <t>Budowa kanalizacji kablowej 2-otworowej z 2 rur HDPE 110/5</t>
  </si>
  <si>
    <t>Budowa kanalizacji kablowej 4-otworowej z 4 rur HDPE 110/5</t>
  </si>
  <si>
    <t>Ułożenie rurki wtórnej HDPE 32/2,0 w kanalizacji kablowej z pomiarem szczelności</t>
  </si>
  <si>
    <t>Ułożenie rurki wtórnej 2xHDPE 32/2,0 w kanalizacji kablowej z pomiarem szczelności</t>
  </si>
  <si>
    <t xml:space="preserve">Budowa studni kablowej typu SKR-2 z dodatkowym zabezpieczeniem przed ingerencją osób nieuprawnionych </t>
  </si>
  <si>
    <t xml:space="preserve">Budowa studni kablowej typu SKR-2 pogłębionej z dodatkowym zabezpieczeniem przed ingerencją osób nieuprawnionych </t>
  </si>
  <si>
    <t xml:space="preserve">Budowa studni kablowej typu SKR-2/1 pogłębionej z dodatkowym zabezpieczeniem przed ingerencją osób nieuprawnionych </t>
  </si>
  <si>
    <t>Budowa kabla lokalnego Z-XOTKtsd 24J w rurce wtórnej  z wykonaniem zapasów i zakończeniem kabla na przełącznicy oraz pomiarami kabla</t>
  </si>
  <si>
    <t>Budowa kabla lokalnego Z-XOTKtsd 48J w rurce wtórnej  z wykonaniem zapasów i zakończeniem kabla na przełącznicy oraz pomiarami kabla</t>
  </si>
  <si>
    <t>Budowa kabla XzTKMpw 10x4x0,8 w kanalizacji kablowej , zakończenie na glowicy kablowej  z pomiarami kontrolnymi kabla</t>
  </si>
  <si>
    <t>Budowa kabla XzTKMpw 15x4x0,8 w kanalizacji kablowej , zakończenie na glowicy kablowej  z pomiarami kontrolnymi kabla</t>
  </si>
  <si>
    <t>Przebudowa istniejącego kabla TKD 56x2x0,8   - wykonanie złącza przelotowego , ulożenie kabla typu  TKD 56x2x0,8  długości 90  m, zakończenie na glowicy kablowej , piomiary kontrolne końcowe oraz demontaż wyłączonego odcinka kabla długości 100m wraz z głowicą kablową.</t>
  </si>
  <si>
    <t xml:space="preserve">kpl.  </t>
  </si>
  <si>
    <t>Przebudowa istniejącego kabla TKDFtA 6x2x0,8 - wykonanie złącza przelotowego , ulożenie kabla typu  TKD 6x2x0,8  długości 90  m, zakończenie na glowicy kablowej , piomiary kontrolne końcowe oraz demontaż wyłączonego odcinka kabla długości 100mwraz z glowicą kablową</t>
  </si>
  <si>
    <t>Przebudowa istniejącego kabla TKDFtA 10x2x0,8- wykonanie złącza przelotowego , ulożenie kabla typu  TKD 10x2x0,8  długości 90  m, zakończenie na glowicy kablowej , piomiary kontrolne końcowe oraz demontaż wyłączonego odcinka kabla długości 100mwraz z glowicą kablową</t>
  </si>
  <si>
    <t>Przebudowa istniejącego kabla TKDFtA 20x2x0,8- wykonanie złącza przelotowego , ulożenie kabla typu  TKD 20x2x0,8  długości 90  m, zakończenie na glowicy kablowej , piomiary kontrolne końcowe oraz demontaż wyłączonego odcinka kabla długości 100m wraz z glowicą kablową</t>
  </si>
  <si>
    <t>Przebudowa istniejącego kabla TKDFtA 30x2x0,8- wykonanie złącza przelotowego , ulożenie kabla typu  TKD 30x2x0,8  długości 90  m, zakończenie na glowicy kablowej , piomiary kontrolne końcowe oraz demontaż wyłączonego odcinka kabla długości 100mwraz z glowicą kablową</t>
  </si>
  <si>
    <t>Przebudowa istniejącego kabla TKDFtA 60x2x0,8- wykonanie złącza przelotowego , ulożenie kabla typu  TKD 60x2x0,8  długości 90  m, zakończenie na glowicy kablowej , piomiary kontrolne końcowe oraz demontaż wyłączonego odcinka kabla długości 100mwraz z glowicą kablową</t>
  </si>
  <si>
    <t>Przebudowa istniejącego kabla TKDFtA 60x2x0,9- wykonanie złącza przelotowego , ulożenie kabla typu  TKD 60x2x0,9  długości 90  m, zakończenie na glowicy kablowej , piomiary kontrolne końcowe oraz demontaż wyłączonego odcinka kabla długości 100m wraz z glowicą kablową</t>
  </si>
  <si>
    <t>Przebudowa istniejącego kabla TKDFtA 122x2x0,8- wykonanie złącza przelotowego , ulożenie kabla typu  TKD 122x2x0,8  długości 90  m, zakończenie na glowicy kablowej , piomiary kontrolne końcowe oraz demontaż wyłączonego odcinka kabla długości 100m wraz z glowicą kablową</t>
  </si>
  <si>
    <t>Demontaż masztu stalowego z dachu budynku stacyjnego wysokości  20 m wraz z odciągami dla anteny radiotelefonu sieci WKD  wraz z anteną i instalacją  antenową i odgromową</t>
  </si>
  <si>
    <t>Demontaż radiotelefonu  sieci PKP PLK oraz masztu stalowego wysokości  3 m ze ściany budynku i anteny radiotelefonu  z anteną , instalacją antenową i odgromową</t>
  </si>
  <si>
    <t>Demontaż szafy kablowej teletechnicznej   3 - polowej w budynku stacyjnym</t>
  </si>
  <si>
    <t>Demontaż szafy kablowej teletechnicznej   4 - polowej w budynku stacyjnym</t>
  </si>
  <si>
    <t xml:space="preserve">Szlak Podkowa Leśna Główna - Grodzisk Maz. Radońska </t>
  </si>
  <si>
    <t xml:space="preserve">Budowa studni kablowej typu SK-2 z dodatkowym zabezpieczeniem przed ingerencją osób nieuprawniontch </t>
  </si>
  <si>
    <t xml:space="preserve">Budowa studni kablowej typu SK-2/1 pogłębionej z dodatkowym zabezpieczeniem przed ingerencją osób nieuprawniontch </t>
  </si>
  <si>
    <t xml:space="preserve">Budowa studni kablowej typu SKO-6  z dodatkowym zabezpieczeniem przed ingerencją osób nieuprawnionych </t>
  </si>
  <si>
    <t>Budowa kanalizacji kablowej 6-otworowej z 6 rur HDPE 110/5</t>
  </si>
  <si>
    <t>Budowa kanalizacji kablowej 4-otworowej z 4 rur HDPE 125/7,1 pod drogą</t>
  </si>
  <si>
    <t>Budowa kanalizacji kablowej 2-otworowej z 2 rur HDPE 125/7,1 przekopem pod torem kolejowym</t>
  </si>
  <si>
    <t>Budowa kanalizacji kablowej 4-otworowej z 4 rur HDPE 125/7,1 przekopem pod torem kolejowym</t>
  </si>
  <si>
    <t>Budowa kanalizacji kablowej 4-otworowej z 4 rur HDPE 125/7,1 pod toprem kolejowym przewiertem sterowanym</t>
  </si>
  <si>
    <t>Ułozenie w ziemi 2xHDPE 40/3,7 na peronie od studni kablowej do słupa energetycznego lub masztu dla kamery z wprowadzeniem do slupa</t>
  </si>
  <si>
    <t>Budowa od kontenera TT na stacji Podkowa Leśna Główna do budynku administracyjnego na stacji Grodzisk Mazowiecki rurociągu kablowego szlakowego 2xHDPE 40/3,7 na głębokości 1m z poszeżeniem wykopu dla 3 kabli miedzianych oraz  budową zasobników złączowych , pomiarem szczelności rurociągu i ułożeniem taśmy ostrzegawczej</t>
  </si>
  <si>
    <t xml:space="preserve">m </t>
  </si>
  <si>
    <t>Budowa kabla szlakowego Z-XOTKtsd 72J w rurociągu kablowym z wykonaniem zapasów , złączy przelotowych i odgałęźnych oraz pomiarami kontrolnymi  ,  montażowymi i końcowymi kabla</t>
  </si>
  <si>
    <t>Budowa kabla szlakowegoXzTKMpw 35x4x0,8 w gotowym wykopie razem  z rurociągiem kablowym , przeciągnięciem przez rury obiektowe ,wykonaniem złączy przelotowych , zakończeniem na przełącznicach i pomiarami kontrolnymi kabla</t>
  </si>
  <si>
    <t>Ulożenie rurki wtórnej HDPE 32/2,0 z pomiarem szczelności</t>
  </si>
  <si>
    <t>Budowa od istniejacego kabla szlakowego OTK 144J kabla odgałęźnego  Z-XOTKtsd 48J w rurce wtórnej  z wykonaniem zapasów , złącza odgałęźnego i zakończeniem kabla na przełącznicy oraz pomiarami kabla ( 6 odcinków)</t>
  </si>
  <si>
    <t>Budowa odgałęźnego kabla  lokalnego Z-XOTKtsd 24J w rurce wtórnej z wykonaniem zapasów , zakończeniem na przełącznicy i pomiarami kontrolnymi (16 odcinków)</t>
  </si>
  <si>
    <t>Budowa odgałęźnego kabla  lokalnego Z-XOTKtsd 72J w rurce wtórnej z wykonaniem zapasów , zakończeniem na przełącznicy i pomiarami kontrolnymi (1 odcinek)</t>
  </si>
  <si>
    <t>Budowa kabla XzTKMpw 10x4x0,8 w kanalizacji kablowej , wykonanie złącza odgałęźnego, zakończenie na glowicy kablowej  z pomiarami kontrolnymi kabla   ( 15 odcinków)</t>
  </si>
  <si>
    <t>Budowa fundamentu pod szafę teletechniczną peronową</t>
  </si>
  <si>
    <t xml:space="preserve">Przeniesienie istniejącej szafy teletechnicznej peronowej wraz z urządzeniami </t>
  </si>
  <si>
    <t xml:space="preserve">Wykonanie uziomu oraz instalacji uziemiającej </t>
  </si>
  <si>
    <t>Rozbudowa w szafie teletechnicznej urządzeń  sterujących SIP - dobudowa 2 szt. switcha EDS</t>
  </si>
  <si>
    <t>Rozbudowa  urządzeń  monitorująctch peron - dobudowa 2 szt. konwertera IMC</t>
  </si>
  <si>
    <t>Zakup ,okablowanie , montaż i uruchomienie  w szafie  teletechnicznej peronowej SIP switcha , konwertera audio  i wzmacniacza rozgloszeniowego nagłaśniającego perony oraz sprawdzenie działania sieci rozgloszeniowej</t>
  </si>
  <si>
    <t>Zakup i budowa konstrukcji wsporczej z fundamentem dla tablic informacji podróżnych SIP z panelem SOS/INFO</t>
  </si>
  <si>
    <t>Przeniesienie konstrukcji wsporczej z 2 tablicami informacji podróżnych SIP urządzeń informacji podróżnych z wykonaniem okablowania</t>
  </si>
  <si>
    <t>Zakup i montaż na konstrukcji wsporczej SIP głośnika rozgloszeniowego o mocy 5W z doprowadzeniem kabla sterującego</t>
  </si>
  <si>
    <t>Zakup i montaż masztu do kamery z fundamentem i instalacją uziemienia</t>
  </si>
  <si>
    <t>Wykonanie fundamentu dla przenoszonego automatu sprzedaży biletów</t>
  </si>
  <si>
    <t xml:space="preserve">Demontaż ,przeniesienie i ponowny montaż z uruchomieniem automatu sprzedaży biletów </t>
  </si>
  <si>
    <t>Przebudowa urządzeń TVu na przejeździe kolejowo-drogowym - demontaż i montaż w nowej lokalizacji masztu z fundamentem i kamerą oraz okablowaniw i uruchomienie</t>
  </si>
  <si>
    <t>Zakup , montaż i okablowanie urządzeń TVu (2 maszty z fundamentem , 2 kamery i szafa przyłączeniowa i zasilanie rezerwowego) oraz uruchomienie na przejeździe kolejowo - drogowym</t>
  </si>
  <si>
    <t>Szlak Podkowa Leśna Główna - Grodzisk Maz. Radońska - usunięcie kolizji kablowych</t>
  </si>
  <si>
    <t>Km. 25.365. Przelożenie do rur ochronnych dwudzielnych o średnicy 160mm na przebudowywanym obiekcie mostowym istniejącego kabla typu AlTKDXpxFtx 28x4x1,2 oraz rurociągu kablowego 6xHDPE 40/3,7 z kablami Z-XOTKtsd 144J i 2x Z-XOTKtsd 72J na dlugości 30 m.</t>
  </si>
  <si>
    <t>Km. 25.800. Przelożenie poza projektowany peron istniejącego kabla typu AlTKDXpxFtx 28x4x1,2 oraz rurociągu kablowego 6xHDPE 40/3,7 z kablami Z-XOTKtsd 144J i 2x Z-XOTKtsd 72J na dlugości 100 m.</t>
  </si>
  <si>
    <t>Km 25.880. Regulacja wysokości studni kablowej typu SK-2 do poziomu projektowanego terenu.</t>
  </si>
  <si>
    <t>Km. 26.384 - 26.645. Przelożenie poza projektowany rów odwadniający  istniejącego kabla typu AlTKDXpxFtx 28x4x1,2 oraz rurociągu kablowego 6xHDPE 40/3,7 z kablami Z-XOTKtsd 144J i 2x Z-XOTKtsd 72J na dlugości 270 m.</t>
  </si>
  <si>
    <t>Km. 26.770 - 26.903. Przelożenie poza projektowany rów odwadniający  istniejącego kabla typu AlTKDXpxFtx 28x4x1,2 oraz rurociągu kablowego 6xHDPE 40/3,7 z kablami Z-XOTKtsd 144J i 2x Z-XOTKtsd 72J na dlugości 140 m.</t>
  </si>
  <si>
    <t>Km. 27.220 - 27.506. Przelożenie poza projektowany rów odwadniający  oraz do projektowanej kanalizacji kablowej peronowej istniejącego kabla typu AlTKDXpxFtx 28x4x1,2 oraz rurociągu kablowego 6xHDPE 40/3,7 z kablami Z-XOTKtsd 144J i 2x Z-XOTKtsd 72J na dlugości 300 m.</t>
  </si>
  <si>
    <t>Demotaż studni kablowej typu SKR-2.</t>
  </si>
  <si>
    <t>Budowa studni kablowej typu SKR-2. z dodatkowym zabezpieczeniem przed ingerencją osób nieuprawnionych</t>
  </si>
  <si>
    <t>Regulacja ramy i pokrywy studni kablowej SK-2 do poziomu projektowanego terenu</t>
  </si>
  <si>
    <t>Istniejący kabel Z-XOTKtsd 72J odłączyć na przełącznicy ,wyciągnąć z kanalizacji kablowej na długości  50 m , wciągnąć po nowej trasie dlugości  50  m ,  wykonać zapas kabla i zakończyć na przełącznicy oraz wykonać pomiary kontrolne kabla.</t>
  </si>
  <si>
    <t>Km 28.051 .Demotaż studni kablowej typu SKR-1</t>
  </si>
  <si>
    <t>Budowa studni kablowej typu SKR-1 z dodatkowym zabezpieczeniem przed ingerencją osób nieuprawnionych</t>
  </si>
  <si>
    <t>Zabezpieczenie istniejących kabli pod torem kolejowym 2x rurą dwudzielną o średnicy 160 mm</t>
  </si>
  <si>
    <t>Km 28.065. Demotaż studni kablowej typu SK-2</t>
  </si>
  <si>
    <t>Budowa studni kablowej typu SK-2. z dodatkowym zabezpieczeniem przed ingerencją osob nieuprawnionych</t>
  </si>
  <si>
    <t>Demontaż kanalizacji kablowej  2-otworowej</t>
  </si>
  <si>
    <t>Ułożenie pod drogą  2x rury dwudzielnej o średnicy 160 mm    i przełożenie do ułożonych rur  istniejącego rurociągu 6xHDPE 40x3,7  długości 28 m</t>
  </si>
  <si>
    <t xml:space="preserve">Zabezpieczenie pod drogą istniejącego kabla typu  AlTKDXpxFtx 28x4x1,2  rurą dwudzielną o średnicy 160 mm </t>
  </si>
  <si>
    <t>Km. 28.500. Przelożenie do rur ochronnych dwudzielnych o średnicy 160mm na przebudowywanym obiekcie mostowym istniejącego rurociągu kablowego 6xHDPE 40/3,7 z kablami Z-XOTKtsd 144J i 2x Z-XOTKtsd 72J na dlugości 30 m.</t>
  </si>
  <si>
    <t>Km. 28.700 - 28.880. Przelożenie poza projektowany rów odwadniający  istniejącego  rurociągu kablowego 6xHDPE 40/3,7 z kablami Z-XOTKtsd 144J i 2x Z-XOTKtsd 72J na dlugości 180 m.</t>
  </si>
  <si>
    <t>Regulacja ramy i pokrywy studni kablowej SK-2 do poziomu projektowanego chodnika</t>
  </si>
  <si>
    <t>Km. 28.892 - 29.875. Przelożenie poza projektowany rów odwadniający i peron istniejącego  rurociągu kablowego 6xHDPE 40/3,7 z kablami Z-XOTKtsd 144J i 2x Z-XOTKtsd 72J na dlugości 1000 m</t>
  </si>
  <si>
    <t>Km 29.887. Regulacja ramy i pokrywy studni kablowej SK-2 do poziomu projektowanego terenu</t>
  </si>
  <si>
    <t>Km. 29.970. Przelożenie do rur ochronnych dwudzielnych o średnicy 160mm na przebudowywanym obiekcie mostowym istniejącego  rurociągu kablowego 6xHDPE 40/3,7 z kablami Z-XOTKtsd 144J i 2x Z-XOTKtsd 72J na dlugości 30 m.</t>
  </si>
  <si>
    <t>Km. 30.220 - 30.882. Przelożenie poza projektowany rów odwadniający i peron istniejącego  rurociągu kablowego 6xHDPE 40/3,7 z kablami Z-XOTKtsd 144J i 2x Z-XOTKtsd 72J na dlugości 670 m</t>
  </si>
  <si>
    <t>Demotaż studni kablowej typu SK-2</t>
  </si>
  <si>
    <t>Demotaż studni kablowej typu SKR-2</t>
  </si>
  <si>
    <t>Budowa studni kablowej typu SK-2.z dodatkowym zabezpieczeniem przed ingerencją osób nieuprawnionych</t>
  </si>
  <si>
    <t>Budowa studni kablowej typu SKR-2.z dodatkowym zabezpieczeniem przed ingerencją osób nieuprawnionych</t>
  </si>
  <si>
    <t>Km. 30.902 - 30.997. Przelożenie poza projektowany rów odwadniający  istniejącego  rurociągu kablowego 6xHDPE 40/3,7 z kablami Z-XOTKtsd 144J i 2x Z-XOTKtsd 72J na dlugości 80 m</t>
  </si>
  <si>
    <t>Km. 31.668 - 31.941. Przelożenie poza projektowany rów odwadniający  istniejącego  rurociągu kablowego 6xHDPE 40/3,7 z kablami Z-XOTKtsd 144J i 2x Z-XOTKtsd 72J na dlugości 300 m</t>
  </si>
  <si>
    <t>Km. 31.967 - 32.607.Demontaż rurociągu kablowego 6xHDPE 40/3,7</t>
  </si>
  <si>
    <t>Demontaż kabla typu Z-XOTKtsd 144J</t>
  </si>
  <si>
    <t>Budowa rurociągu kablowego 6xHDPE 40/3,7 z pomiarem szczelności rur</t>
  </si>
  <si>
    <t>Budowa wstawki kablowej i montaż kabla typu Z-XOTKtsd 144J z wykonaniem zapasów , złączy przelotowych i pomiarami kontrolnymi kabla</t>
  </si>
  <si>
    <t>Istniejący kabel Z-XOTKtsd 72J odłączyć na przełącznicy ,wyciągnąć z kanalizacji kablowej na długości 130 m , wciągnąć po nowej trasie dlugości 110 m , wykonać zapas kabla i  zakończyć na przełącznicy oraz wykonać pomiary kontrolne kabla.</t>
  </si>
  <si>
    <t xml:space="preserve">Wykonanie wstawki bez przerwy w łączności  na  kablu AlTKDXpxFx  28x4x1,2 pupinizowanym kablem typu AlTKDXpxFx  28x4x12 -,  ułożenie kabla w ziemi ,  wykonanie złączy przelotowych i pomiarów kontrolnych kabla oraz demontaż wyłączonego odcinka kabla </t>
  </si>
  <si>
    <t>Wykonanie wstawki na  kablu TKDFtA  30x2x0,8 kablem typu TKDFtA  30x2x0,8 -  ułożenie kabla  w ziemi w gotowym wykopie  z przeciągnięciem przez rury obiektowe ,  wykonanie złączy przelotowych, zakończenie na przełącznicy i wykonanie  pomiarów kontrolnych kabla oraz demontaż wyłączonego odcinka kabla</t>
  </si>
  <si>
    <t>Wykonanie wstawki na  kablu TKDFtA  60x2x0,8 kablem typu TKDFtA  60x2x0,8 -  ułożenie kabla  w ziemi w gotowym wykopie z przeciągnięciem przez rury obiektowe ,  wykonanie złączy przelotowych, zakończenie na przełącznicy i  wykonanie pomiarów kontrolnych kabla oraz demontaż wyłączonego odcinka kabla</t>
  </si>
  <si>
    <t xml:space="preserve">Stacja Grodzisk Mazowiecki Radońska </t>
  </si>
  <si>
    <t>Zakup i zabudowa kontenera teletechniczno-energetycznego długości 6m i szerokości 2,8m z wykonaniem uziomu i instalacji uziemiającej</t>
  </si>
  <si>
    <t>Montaż w projektowanym kontenerze teletechnicznym przełącznicy MDF z wyposażeniem  dla zakończenia kabli miedzianych o pojemności 100 par</t>
  </si>
  <si>
    <t>Montaż w projektowanym kontenerze teletechnicznym  przełącznicy ODF z wyposażeniem dla zakończenia kabli światłowodowych o  pojemności  96     włókien</t>
  </si>
  <si>
    <t>Montaż w projektowanym kontenerze teletechnicznym przełącznicy ODF z wyposażeniem dla zakończenia kabli światłowodowych o  pojemności   96    włókien</t>
  </si>
  <si>
    <t xml:space="preserve">kpl </t>
  </si>
  <si>
    <t>Budowa masztu dla 2 anten radiotelefonów ze słupa wirowanego długości 16m wraz z fundamentem , instalacją odgromową i uziomem</t>
  </si>
  <si>
    <t>Sieć WKD. Budowa stacji bazowej w nastawni (1 radiotelefon F747-M) z pulpitem  dyspozytorskim z systemem zdalnego sterowania (w budynku stacyjnym) wraz  z instalacją antenową, odgromową i zasilającą oraz uruchomienie</t>
  </si>
  <si>
    <t>Sieć PKP PLK. Budowa stacji bazowej nastawni (1 radiotelefon F747-M) z pulpitem  dyspozytorskim z systemem zdalnego sterowania (w budynku stacyjnym) wraz  z instalacją antenową  i zasilającą oraz uruchomienie</t>
  </si>
  <si>
    <t>kpl,</t>
  </si>
  <si>
    <t>Montaż instalacji p.pożarowej projektowanym kontenerze teletechnicznym</t>
  </si>
  <si>
    <t xml:space="preserve">Montaż centralki sygnalizacji alarmowo-włamaniowej oraz  instalacji p.pwłamaniowej projektowanym kontenerze teletechnicznym </t>
  </si>
  <si>
    <t>Montaż instalacji p.włamaniowej projektowanym kontenerze teletechnicznym</t>
  </si>
  <si>
    <t>W budynku stacyjnym przeniesienie szafy teletechnicznej wewnętrznej typu SZD-42U ze switch EDS (2 szt.) i konwerterem IMC (4 szt.)</t>
  </si>
  <si>
    <t>Zakup i montaż w szafie teletechnicznej urządzenia SIP switch EDS (1 szt.) i konwertera IMC (2 szt.)</t>
  </si>
  <si>
    <t>Zakup , montaż w budynku stacyjnym oraz urucomienie pulpitu sterującego nagłośnieniem peronowym</t>
  </si>
  <si>
    <t xml:space="preserve">Budowa kanalizacji kablowej 4-otworowej z 4 rur HDPE 125/7,1 przekopem  pod torem kolejowym </t>
  </si>
  <si>
    <t xml:space="preserve">Budowa studni kablowej typu SK-2 z dodatkowym zabezpieczeniem przed ingerencją osób nieuprawnionych </t>
  </si>
  <si>
    <t xml:space="preserve">Budowa studni kablowej typu SK-2/1 pogłębionej z dodatkowym zabezpieczeniem przed ingerencją osób nieuprawnionych </t>
  </si>
  <si>
    <t xml:space="preserve">Budowa studni kablowej typu SK-2/2 pogłębionej z dodatkowym zabezpieczeniem przed ingerencją osób nieuprawnionych </t>
  </si>
  <si>
    <t>Budowa kabla lokalnego Z-XOTKtsd 24J w rurce wtórnej  z wykonaniem zapasu kabla z zakończeniem kabla na przełącznicach i pomiarami kabla</t>
  </si>
  <si>
    <t>Budowa kabla lokalnego Z-XOTKtsd 48J w rurce wtórnej  z wykonaniem zapasów kabla z zakończeniem kabla na przełącznicach i pomiarami kabla (2 odcinki)</t>
  </si>
  <si>
    <t>szt,</t>
  </si>
  <si>
    <t>Zakup i montaż na konstrukcji wsporczej SIP głośnika rozgloszeniowego o mocy 5W z diorowadzeniem kabla sterującego</t>
  </si>
  <si>
    <t>Budynek administracyjny Grodzisk Mazowiecki Radońska</t>
  </si>
  <si>
    <t>Montaż w pomieszczeniu teletechniocznym przełącznicy MDF z wyposażeniem dla zakończenia kabli miedzianych o pojemności  100  par</t>
  </si>
  <si>
    <t>Montaż w pomieszczeniu teletechnicznym przełącznicy ODF z wyposażeniem dla zakończenia kabli światłowodowych o  pojemności  96  włókien</t>
  </si>
  <si>
    <t>Przebudowa istniejącej centrali dyspozytorskiej łączności kolejowej typu SLICAN</t>
  </si>
  <si>
    <t>Przeniesienie pulpitu stacji bazowej radiotelefon F747-M do innego pomieszczenia , okablowanie  i uruchomienie</t>
  </si>
  <si>
    <t>Rozbudowa systemu monitoringu bezpieczeństwa podróżnych SMW</t>
  </si>
  <si>
    <t>Rozbudowa urządzeń systemu sprzedaży biletów.</t>
  </si>
  <si>
    <t>Rozbudowa urządzeń systemu Info-SOS</t>
  </si>
  <si>
    <t>Ułożenie na drabince kablowej rurki trudnopalnej o średnicy 30 mm</t>
  </si>
  <si>
    <t>Opracowanie dokumentacji wykonawczej</t>
  </si>
  <si>
    <t>Usunięcie kolizji ORANGE POLSKA S.A.</t>
  </si>
  <si>
    <t xml:space="preserve">Zabezpieczenie w km 25.365 istniejącego rurociągu kablowego HDPE 40/3,7 z kablem światlowodowym rurą ochronną dwudzielną o średnicy 110mm z uszczelnieniem końców rury.  </t>
  </si>
  <si>
    <t xml:space="preserve">Zabezpieczenie w km 25.800 istniejącego rurociągu kablowego HDPE 40/3,7 z kablem światlowodowym rurą ochronną dwudzielną o średnicy 110mm z uszczelnieniem końców rury.  </t>
  </si>
  <si>
    <t xml:space="preserve">Zabezpieczenie w km 25.880 istniejącego rurociągu kablowego HDPE 40/3,7 z kablem światlowodowym rurą ochronną dwudzielną o średnicy 110mm z uszczelnienie końców rury.  </t>
  </si>
  <si>
    <t xml:space="preserve">Zabezpieczenie pod torem kolejowym istniejącej kanalizacji 2-otworowej 2 rurami ochronnymi dwudzielnymi o średnicy 160mm z uszczelnieniem końców rury </t>
  </si>
  <si>
    <t xml:space="preserve">Zabezpieczenie pod drogą istniejącej kanalizacji 2-otworowej 2 rurami ochronnymi dwudzielnymi o średnicy 160mm z uszczelnieniem końców rury </t>
  </si>
  <si>
    <t>Budowa pod drogą kanalizacji kablowej 2-otworowej z 2 rur HDPE 110/5</t>
  </si>
  <si>
    <t xml:space="preserve">Budowa studni kablowej typu SKR-2 z dodatkowym zabezpieczeniem przed ingerencją osób nieuprawniontch </t>
  </si>
  <si>
    <t>Wykonanie wstawki kablowej na kablu kanalowym typu XzTKMXpw 35x4x0,8 kablem XzTKMXpw 35x4x0,8 bez przerw w łączności , wykonaniem pomiarów kontrolnych i demontażem wyłączonego odcinka kabla</t>
  </si>
  <si>
    <t>Wykonanie wstawki kablowej na kablu kanalowym typu XzTKMXpw 50x4x0,8 kablem XzTKMXpw 50x4x0,8 bez przerw w łączności , wykonaniem pomiarów kontrolnych i demontażem wyłączonego odcinka kabla</t>
  </si>
  <si>
    <t>Wykonanie wstawki kablowej na kablu kanalowym typu XzTKMXpw 50x4x0,6 kablem XzTKMXpw 50x4x0,6 bez przerw w łączności , wykonaniem pomiarów kontrolnych i demontażem wyłączonego odcinka kabla</t>
  </si>
  <si>
    <t>Demontaż kanalizacji 2-otworowej z rur HDPE 110/5</t>
  </si>
  <si>
    <t>Ulożenie rury 2xHDPE 110/5 pod drogą</t>
  </si>
  <si>
    <t>Budowa rurociągu kablowego HDPE 40/3,7 na głębokości 0,8 m wraz z wprowadzeniem na slup teletechniczny</t>
  </si>
  <si>
    <t>Budowa wstawki kablowej w istniejącym kablu napowietrznym  z wykonaniem złączy bez przerw w łączności i pomiarami kontrolnymi</t>
  </si>
  <si>
    <t xml:space="preserve">Demontaż kabla napowietrznego </t>
  </si>
  <si>
    <t>Demontaż istniejących słupów teletechnicznych  żelbetowych dł. 7m</t>
  </si>
  <si>
    <t xml:space="preserve">szt. </t>
  </si>
  <si>
    <t xml:space="preserve">Regulacja wysokości istniejących studni kablowych do poziomu projektowanego chodnika </t>
  </si>
  <si>
    <t>Zabezpieczenie istniejącej kanalizacji 2-otworowej rurami ochronnymi dwudzielnymi o średnicy 160mm z uszczelnieniem końców rury - 2 odcinki</t>
  </si>
  <si>
    <t xml:space="preserve">Zabezpieczenie w km 27.385 istniejącego rurociągu kablowego HDPE 40/3,7 z kablem światlowodowym rurą ochronną dwudzielną o średnicy 110mm z uszczelnieniem końców rury.  </t>
  </si>
  <si>
    <t>Wykonanie przewiertu sterowanego rurą HDPE 110/5 pod ciekiem wodnym z uszczelnienien końców rury</t>
  </si>
  <si>
    <t>Budowa rurociągu kablowego HDPE 40/3,7 na głębokości 1,0 m wraz z pomiarem szczelności</t>
  </si>
  <si>
    <t>Budowa kabla światłowodowego ZOTKtsd 48J wraz z wykonaniem 2 złączy przelotowych i pomiarami końcowymi kontrolnymi</t>
  </si>
  <si>
    <t>Demontaż rurociągu kablowego HDPE 40/3,7 wraz z kablem ZOTKtsd 48J</t>
  </si>
  <si>
    <t xml:space="preserve">Zabezpieczenie pod torem kolejowym istniejącej kanalizacji 1-otworowej rurą ochronną dwudzielną o średnicy 160mm z uszczelnieniem końców rury </t>
  </si>
  <si>
    <t>Zabezpieczenie pod drogą istniejącej kanalizacji 1-otworowej rurą ochronną dwudzielną o średnicy 160mm z uszczelnieniem końców rury - 4 odcinki</t>
  </si>
  <si>
    <t>Budowa pod drogą  kanalizacji kablowej z 1 - rury HDPE 110/5</t>
  </si>
  <si>
    <t xml:space="preserve">Zabezpieczenie w km 28.487 i 28.507 istniejącego rurociągu kablowego HDPE 40/3,7 z kablem światlowodowym rurą ochronną dwudzielną o średnicy 110mm z uszczelnieniem końców rury - 2 odcinki.  </t>
  </si>
  <si>
    <t>Demontaż rurociągu kablowego HDPE 40/3,7 wraz z kablem ZOTKtsd 48J długości 1200 m</t>
  </si>
  <si>
    <t xml:space="preserve">Zabezpieczenie pod torem kolejowym w km 28,876 istniejącej kanalizacji 1-otworowej rurą ochronną dwudzielną o średnicy 160mm z uszczelnieniem końców rury  </t>
  </si>
  <si>
    <t>Budowa kanalizacji kablowej 2-otworowej z 2 rur HDPE 125/7,1 pod torami kolejowymi</t>
  </si>
  <si>
    <t xml:space="preserve">Budowa studni kablowej typu SKR-2 z pogłębieniem i dodatkowym zabezpieczeniem przed ingerencją osób nieuprawniontch </t>
  </si>
  <si>
    <t xml:space="preserve">Budowa kablowego słupa teletechnicznego żelbetowego dł. 7 m linii napowietrznej kablowej, ze skrzynką kablową 10x2 , przełożenie istniejącego kabla abonenckiego na projektowany słup teletechniczny oraz demontaż istniejącego słupa. kablowego żelbetowego dlugości 7 m  </t>
  </si>
  <si>
    <t>Demontaż kanalizacji 2-otworowej z rur PCW 110/5</t>
  </si>
  <si>
    <t>Wykonanie wstawki kablowej na kablu kanalowym typu XzTKMXpw 35x4x0,8 kablem XzTKMXpw 35x4x0,8  długości 50 m bez przerw w łączności , wykonaniem złącza odgałęźnegi i pomiarów kontrolnych oraz demontażem wyłączonego odcinka kabla długości 50 m</t>
  </si>
  <si>
    <t>Zabezpieczenie w km 28.970, 29.990 i 30.800 istniejącego rurociągu kablowego HDPE 40/3,7 z kablem światlowodowym rurą ochronną dwudzielną o średnicy 110mm z uszczelnieniem końców rury - 3 odcinki.</t>
  </si>
  <si>
    <t>Budowa słupa teletechnicznego żelbetowego dł. 7 m linii napowietrznej  kablowej</t>
  </si>
  <si>
    <t xml:space="preserve">Przełożenie istniejącego kabla teletechnicznego abonenckiego napowietrznego na projektowane słupy teletechniczne  </t>
  </si>
  <si>
    <t xml:space="preserve">Demontaż słupa teletechnicznego żelbetowego dł. 7 m  </t>
  </si>
  <si>
    <t>Demontaż rurociągu kablowego HDPE 40/3,7 wraz z kablem ZOTKtsd 48J długości 700 m</t>
  </si>
  <si>
    <t>Budowa kabla światłowodowego ZOTKtsd 48J  wraz z wykonaniem 2 złączy przelotowych i pomiarami końcowymi kontrolnymi</t>
  </si>
  <si>
    <t>Budowa ławy betonowej zbrojonej o wymiarach  gr. 10 cm ,.szer.90 cm i długości 28 m nad istniejącą kanalizacją kablową teletechniczną w miejscu budowanego toru kolejowego</t>
  </si>
  <si>
    <t xml:space="preserve">Zabezpieczenie  istniejącego rurociągu kablowego HDPE 40/3,7 z kablem światlowodowym rurą ochronną dwudzielną o średnicy 110mm z uszczelnienie końców rury.  </t>
  </si>
  <si>
    <t xml:space="preserve">Przełożnie istniejącego rurociągu kablowego HDPE 40/3,7 z kablem światłowodowym poza projektowane roboty ziemne </t>
  </si>
  <si>
    <t>Zabezpieczenie w km 31.912, i 31.940 istniejącego rurociągu kablowego HDPE 40/3,7 z kablem światlowodowym rurą ochronną dwudzielną o średnicy 110mm z uszczelnieniem końców rury - 2 odcinki.</t>
  </si>
  <si>
    <t xml:space="preserve">Przełożenie istniejącego kabla teletechnicznego abonenckiego napowietrznego na projektowany słup teetechniczny  </t>
  </si>
  <si>
    <t>Budowa ławy betonowej zbrojonej o wymiarach  gr. 10 cm, szer.90 cm i długości 14 m nad istniejącą kanalizacją kablową teletechniczną w miejscu budowanego toru kolejowego</t>
  </si>
  <si>
    <t>BRANŻA TELEKOMUNIKACYJNA</t>
  </si>
  <si>
    <t>LINIA POTRZEB NIETRAKCYJNYCH</t>
  </si>
  <si>
    <t>Roboty przy przebudowie sieci napowietrznej średniego napięcia</t>
  </si>
  <si>
    <t>Wykopy mechaniczne pod słupy wirowane jednożredziowe o długości do 15m</t>
  </si>
  <si>
    <t>Montaż i stawianie słupów żelbetowych i strunobetonowych linii jednotorowych dla trójkątnego układu przewodów, słupy pojedyncze zżerdzi E-12/15 wraz z wykonaniem fundamentu</t>
  </si>
  <si>
    <t>Montaż poprzecznika na słup wraz z osprzętem mocującym</t>
  </si>
  <si>
    <t>Montaż na słup izolatorów liniowych długopniowych wraz z osprzętem mocującym</t>
  </si>
  <si>
    <t>Montaż ograniczników przepięć na słup wraz z osprzętem mocującym 
(3 szt./1 kpl)</t>
  </si>
  <si>
    <t xml:space="preserve">Wykonanie uziomu pionowego słupa </t>
  </si>
  <si>
    <t>Montaż głowicy kablowej na słupie o średnicy 120mm2</t>
  </si>
  <si>
    <t xml:space="preserve">Pomiar rezystancji uziemienia </t>
  </si>
  <si>
    <t>Przewieszenie przewodów na nowy słup</t>
  </si>
  <si>
    <t>Roboty przy budowie linii kablowej średniego napięcia</t>
  </si>
  <si>
    <t>Ułożenie rur osłonowych HDPE o srednicy zewn. 160mm w wykopie otwartym</t>
  </si>
  <si>
    <t xml:space="preserve">Ułożenie kabla typu XRUHAKXS 1x120mm2 w rurze osłonowej  </t>
  </si>
  <si>
    <t>Ułożenie kabla typu XRUHAKXS 1x120mm2 w wykopie otwartym</t>
  </si>
  <si>
    <t>Ułożenie kabla typu XRUHAKXS 1x120mm2 na słupie strunobetonowym w rurze z mocowaniem</t>
  </si>
  <si>
    <t>Pomiar wyładowań niezupełnych linii SN</t>
  </si>
  <si>
    <t xml:space="preserve">Badanie linii kablowej średniego napięcia </t>
  </si>
  <si>
    <t>Roboty przy budowie kontenerowych stacji transformatorowych</t>
  </si>
  <si>
    <t>4.1</t>
  </si>
  <si>
    <t>Wykopy mechaniczne w gruncie kat. III - wykop pod stację kontenerową</t>
  </si>
  <si>
    <t xml:space="preserve">Budynek prefabrykowany stacji transformatorowej wraz z wyposażeniem ST 250kVA </t>
  </si>
  <si>
    <t>Układanie kabli o masie do 3,0kg/m w budynkach, budowlach lub na estakadach z mocowaniem</t>
  </si>
  <si>
    <t>Uziom poziomy z bednarki o przekroju 200mm2</t>
  </si>
  <si>
    <t>Badanie odcinków linii kablowych do 15kV</t>
  </si>
  <si>
    <t>pomiar</t>
  </si>
  <si>
    <t>Badanie transformatorów suchych, trójfazowych</t>
  </si>
  <si>
    <t>Badanie 1-fazowych obwodów instalacji elektrycznej do 1kV</t>
  </si>
  <si>
    <t>Badanie 3-fazowych obwodów instalacji elektrycznej do 1kV</t>
  </si>
  <si>
    <t>Roboty przy budowie słupowych stacji transformatorowych</t>
  </si>
  <si>
    <t>Montaż ograniczników przepięć na słup wraz z osprzętem mocującym 
(3 szt. / 1 kpl.)</t>
  </si>
  <si>
    <t xml:space="preserve">Pomiar napięcia rażenia dotykowego, pierwszy pomiar </t>
  </si>
  <si>
    <t xml:space="preserve">Badania i pomiary instalacji uziemiającej (pierwszy pomiar) </t>
  </si>
  <si>
    <t xml:space="preserve">Badania i pomiary instalacji uziemiającej (każdy następny) </t>
  </si>
  <si>
    <t>6</t>
  </si>
  <si>
    <t>Układy kompensacji mocy biernej</t>
  </si>
  <si>
    <t>Dostawa i montaż kompletnych układów kompensacji mocy biernej po stronie SN, montowane w stacji transformatorowej</t>
  </si>
  <si>
    <t>Weryfikacja parametrów kompensacji mocy biernej po roku funkcjonowania linii LPN</t>
  </si>
  <si>
    <t>Rozbudowa/przebudowa układów kompensacji mocy biernej</t>
  </si>
  <si>
    <t>Dostawa i montaż systemu sterowania rozłącznikami w sieci LPN</t>
  </si>
  <si>
    <t>Montaż szafki sterowania zdalnego na słup</t>
  </si>
  <si>
    <t>Dostawa i montaż obiektowej szafy zdalnego sterowania do stacji kontenerowej</t>
  </si>
  <si>
    <t>Dostawa i montaż szaf systemu sterowania odłącznikami i rozłącznikami sieci LPN w punkcie nadzoru</t>
  </si>
  <si>
    <t>Demontaż</t>
  </si>
  <si>
    <t>Demontaż linii napowietrznej</t>
  </si>
  <si>
    <t>Odwiezienie materiałów we wskazane miejsce przez Zamawiającego (do 20 km)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</si>
  <si>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</si>
  <si>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</si>
  <si>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</si>
  <si>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</si>
  <si>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</si>
  <si>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</si>
  <si>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</si>
  <si>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</si>
  <si>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</si>
  <si>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</si>
  <si>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</si>
  <si>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</si>
  <si>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</si>
  <si>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</si>
  <si>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</si>
  <si>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</si>
  <si>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</si>
  <si>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</si>
  <si>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</si>
  <si>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</si>
  <si>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</si>
  <si>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</si>
  <si>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</si>
  <si>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</si>
  <si>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</si>
  <si>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</si>
  <si>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</si>
  <si>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</si>
  <si>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</si>
  <si>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10.30</t>
  </si>
  <si>
    <t>10.31</t>
  </si>
  <si>
    <t>10.32</t>
  </si>
  <si>
    <t>10.33</t>
  </si>
  <si>
    <t>10.34</t>
  </si>
  <si>
    <t>10.35</t>
  </si>
  <si>
    <t>10.36</t>
  </si>
  <si>
    <t>10.37</t>
  </si>
  <si>
    <t>10.38</t>
  </si>
  <si>
    <t>10.39</t>
  </si>
  <si>
    <t>10.40</t>
  </si>
  <si>
    <t>10.41</t>
  </si>
  <si>
    <t>10.42</t>
  </si>
  <si>
    <t>10.43</t>
  </si>
  <si>
    <t>10.44</t>
  </si>
  <si>
    <t>10.45</t>
  </si>
  <si>
    <t>10.46</t>
  </si>
  <si>
    <t>10.47</t>
  </si>
  <si>
    <t>SIEĆ TRAKCYJNA Z ZASILANIEM I STEROWANIEM</t>
  </si>
  <si>
    <t>Dobór długości fundamentów palowych</t>
  </si>
  <si>
    <t>Geodezyjne wytyczenie punktów posadowienia fundamentów</t>
  </si>
  <si>
    <t>Roboty w zakresie sieci trakcyjnej</t>
  </si>
  <si>
    <t>Fundamenty palowe</t>
  </si>
  <si>
    <t>Słupy indywidualne stalowe dwuteownikowe 1665 do fundamentów palowych</t>
  </si>
  <si>
    <t>Słupy stalowe bramek na podwójnym fundamencie palowym</t>
  </si>
  <si>
    <t>Słupy stalowe kratowe do fundamentów palowych</t>
  </si>
  <si>
    <t>Dźwigary bramek - rozpiętość poniżej 15m</t>
  </si>
  <si>
    <t>Dźwigary bramek - rozpiętość od 15m do 20m</t>
  </si>
  <si>
    <t>Dźwigary bramek - rozpiętość od 20m do 25m</t>
  </si>
  <si>
    <t>Wsporniki</t>
  </si>
  <si>
    <t>Odciągi prętowe do fundamentów palowych</t>
  </si>
  <si>
    <t>Wywieszenie sieci jezdnej typu C120-2C</t>
  </si>
  <si>
    <t>Wywieszenie sieci jezdnej typu C95-C</t>
  </si>
  <si>
    <t>Pomontażowa regulacja sieci jezdnej</t>
  </si>
  <si>
    <t>odc. napr.</t>
  </si>
  <si>
    <t>Podwieszenie sieci jezdnej</t>
  </si>
  <si>
    <t>Kotwienie ciężarowe sieci typu C120-2C</t>
  </si>
  <si>
    <t>Kotwienie ciężarowe sieci typu C95-C</t>
  </si>
  <si>
    <t>Kotwienie środkowe sieci</t>
  </si>
  <si>
    <t>Odgromnik rożkowy wraz z połączeniami</t>
  </si>
  <si>
    <t>Montaż rozłączników (odłączników) z napędem silnikowym</t>
  </si>
  <si>
    <t>Izolatory sekcyjne</t>
  </si>
  <si>
    <t>Punkty izolujące w sieci</t>
  </si>
  <si>
    <t>Połączenia elektryczne sieci jezdnych</t>
  </si>
  <si>
    <t>Połączenia elektryczne sieci nad rozjazdami</t>
  </si>
  <si>
    <t>Połączenia elektryczne odłączników</t>
  </si>
  <si>
    <t>Połączenia mechaniczne sieci nad rozjazdami</t>
  </si>
  <si>
    <t>3</t>
  </si>
  <si>
    <t>Roboty w zakresie budowy uszynienia grupowego</t>
  </si>
  <si>
    <t>Wysięgnik uszynienia grupowego na dźwigarze</t>
  </si>
  <si>
    <t>Wysięgnik uszynienia grupowego na słupie</t>
  </si>
  <si>
    <t>Połączenia słupów i bramek do uszynienia grupowego</t>
  </si>
  <si>
    <t>Kotwienie przewodu uszynienia grupowego</t>
  </si>
  <si>
    <t>Uziomy konstrukcji wsporczych</t>
  </si>
  <si>
    <t>Ogranicznik niskonapięciowy TZD-1NR na słupie trakcyjnym</t>
  </si>
  <si>
    <t>4</t>
  </si>
  <si>
    <t>Roboty w zakresie budowy sieci powrotnej</t>
  </si>
  <si>
    <t>Połączenia międzytokowe</t>
  </si>
  <si>
    <t>Połączenia międzytorowe</t>
  </si>
  <si>
    <t>Połączenia sieci powrotnej na rozjeździe</t>
  </si>
  <si>
    <t>5</t>
  </si>
  <si>
    <t>Roboty w zakresie budowy kabli zasilaczy i powrotnych</t>
  </si>
  <si>
    <t>Ułożenie kabla YAKYFpy 1x500RMC/50  3,6/6kV</t>
  </si>
  <si>
    <t>Ułożenie kabla YAKYy 1x240mm2  3,6/6kV</t>
  </si>
  <si>
    <t>Badania i pomiary linii kablowych</t>
  </si>
  <si>
    <t>odc.</t>
  </si>
  <si>
    <t>Roboty w zakresie sterowania lokalnego odłącznikami</t>
  </si>
  <si>
    <t>Montaż szafy sterowania odłącznikami sieci trakcyjnej wraz z wyposażeniem</t>
  </si>
  <si>
    <t>Budowa linii kablowej nN sterowania lokalnego</t>
  </si>
  <si>
    <t>7</t>
  </si>
  <si>
    <t>Roboty w zakresie podstacji trakcyjnej</t>
  </si>
  <si>
    <t>Rozdzielnia RPS</t>
  </si>
  <si>
    <t>Montaż pola zasilacza trakcyjnego wraz ze zmianami w obwodach wtórnych pól zespołów prostownikowych , próbami i uruchomieniem</t>
  </si>
  <si>
    <t>Rozdzielnia SN</t>
  </si>
  <si>
    <t>Przebudowa obwodów wtórnych wraz z multiMUZ-3 (nowe drzwi nn).</t>
  </si>
  <si>
    <t>Doposażenie rozłącznika w napęd silnikowy wraz z układem sterowania + przedłużacz + wspornik.</t>
  </si>
  <si>
    <t>Pomiary i rozruch pola.</t>
  </si>
  <si>
    <t>Uzależnienia PT-KS</t>
  </si>
  <si>
    <t>Zmiany w oprogramowaniu  NC w celu włączenia do zdalnego sterowania</t>
  </si>
  <si>
    <t>Próby funkcjonalne systemu zdalnego sterowania</t>
  </si>
  <si>
    <t>8</t>
  </si>
  <si>
    <t>Roboty w zakresie kabiny sekcyjnej</t>
  </si>
  <si>
    <t>Montaż pola zasilacza trakcyjnego wraz z próbami i uruchomieniem</t>
  </si>
  <si>
    <t>Zmiany w oprogramowaniu szafy obiektowej i NC w celu włączenia do zdalnego sterowania</t>
  </si>
  <si>
    <t>9</t>
  </si>
  <si>
    <t>Fazowanie robót</t>
  </si>
  <si>
    <t>Opracowanie kompletnego fazowania w oparciu o udzielone zamknięcia oraz fazowanie torowe wraz z konstrukcjami tymczasowymi na szlaku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</si>
  <si>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</si>
  <si>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</si>
  <si>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</si>
  <si>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</si>
  <si>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</si>
  <si>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</si>
  <si>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</si>
  <si>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</si>
  <si>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</si>
  <si>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</si>
  <si>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</si>
  <si>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</si>
  <si>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</si>
  <si>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</si>
  <si>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</si>
  <si>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</si>
  <si>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</si>
  <si>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</si>
  <si>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</si>
  <si>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</si>
  <si>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</si>
  <si>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</si>
  <si>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</si>
  <si>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</si>
  <si>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</si>
  <si>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</si>
  <si>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</si>
  <si>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11.28</t>
  </si>
  <si>
    <t>11.29</t>
  </si>
  <si>
    <t>11.30</t>
  </si>
  <si>
    <t>11.31</t>
  </si>
  <si>
    <t>11.32</t>
  </si>
  <si>
    <t>11.33</t>
  </si>
  <si>
    <t>11.34</t>
  </si>
  <si>
    <t>11.35</t>
  </si>
  <si>
    <t>11.36</t>
  </si>
  <si>
    <t>11.37</t>
  </si>
  <si>
    <t>11.38</t>
  </si>
  <si>
    <t>11.39</t>
  </si>
  <si>
    <t>11.40</t>
  </si>
  <si>
    <t>11.41</t>
  </si>
  <si>
    <t>11.42</t>
  </si>
  <si>
    <t>11.43</t>
  </si>
  <si>
    <t>11.44</t>
  </si>
  <si>
    <t>11.45</t>
  </si>
  <si>
    <t>11.46</t>
  </si>
  <si>
    <t>11.47</t>
  </si>
  <si>
    <t>11.48</t>
  </si>
  <si>
    <t>11.49</t>
  </si>
  <si>
    <t>11.50</t>
  </si>
  <si>
    <t>11.51</t>
  </si>
  <si>
    <t>11.52</t>
  </si>
  <si>
    <t>11.53</t>
  </si>
  <si>
    <t>11.54</t>
  </si>
  <si>
    <t>11.55</t>
  </si>
  <si>
    <t>11.56</t>
  </si>
  <si>
    <t>Nasypy związane z poszerzaniem korpusu ziemnego</t>
  </si>
  <si>
    <t>Drenaże i drenokolektory wraz ze studniami</t>
  </si>
  <si>
    <t>Montaż ogrodzeń złożonych ze sztywnych paneli, pozbawionych poprzeczek i poziomych szczeblin
umożliwiających wspinanie się. Rozstaw szczeblin pionowych nie większy niż 12cm. Wysokość
balustrad min 110cm. Elementy zabezpieczone antykorozyjnie, ocynkowane ogniowo i malowane
w technologii ogniochronnej. Posadowione na podmurówce ciągłej z elementów betonowych prefabrykowanych.</t>
  </si>
  <si>
    <t>Ustawienie ścianek peronowych typu L3 (wys. 100cm)</t>
  </si>
  <si>
    <t>Wykonanie podbudowy z piasku stabilizowanego cementem Rm = 2,5 Mpa o grubości 20cm</t>
  </si>
  <si>
    <t>Organizacja i likwidacja Zaplecza Wykonawcy, Koszt uzyskania, doprowadzenia, przyłączenia wszelkich czynników i mediów energetycznych na Terenie Budowy, takich jak: energia elektryczna, woda, odbiór ścieków, również wszelkie opłaty wstępne, przesyłowe i eksploatacyjne związane z korzystaniem z tych mediów w czasie trwania Kontraktu oraz koszty ewentualnych likwidacji tych przyłączy i doprowadzeń po ukończeniu Robót</t>
  </si>
  <si>
    <t>Roboty pomiarowe</t>
  </si>
  <si>
    <t>Projekty warsztatowe niezbędne do realizacji robót w tym ewentualna korekta istniejącej dokumentacji</t>
  </si>
  <si>
    <t>Badanie materiałów z rozbiórki pod względem zawartości materiałów szkodliwych i przydatności do celów budowlanych</t>
  </si>
  <si>
    <t>Geodezyjna dokumentacja powykonawcza</t>
  </si>
  <si>
    <t>PRACE PRZYGOTOWAWCZE I TOWARZYSZĄCE</t>
  </si>
  <si>
    <t>1Osw. UM Podkowa Leśna - oświetlenie ścieżki rowerowej</t>
  </si>
  <si>
    <t>ROBOTY BUDOWLANE - Budowa linii energetycznej kablowej nN 0,4kV</t>
  </si>
  <si>
    <t>GRUPA 1</t>
  </si>
  <si>
    <t xml:space="preserve">PRZYGOTOWANIE TERENU POD BUDOWĘ </t>
  </si>
  <si>
    <t>Demontaż kabla YAKXS 4x25mm2</t>
  </si>
  <si>
    <t>GRUPA 2</t>
  </si>
  <si>
    <t xml:space="preserve">ROBOTY W ZAKRESIE WZNOSZENIA KOMPLETNYCH OBIEKTÓW BUDOWLANYCH LUB ICH CZĘŚCI ORAZ ROBOTY W ZAKRESIE INZYNIERII LĄDOWEJ I WODNEJ </t>
  </si>
  <si>
    <t>Reczne kopanie rowów dla kabli YAKXS 0,6/1kV 4x25mm2 wraz z nasypaniem warstwy piasku,  zasypaniem wykopu i oznaczeniem trasy kabla</t>
  </si>
  <si>
    <t xml:space="preserve">Ułożenie rur RHDPE 110/6,3 w wykopie otwartym </t>
  </si>
  <si>
    <t>Ułożenie kabla YAKXS 0,6/1kV 4x25mm2  wraz z ułożeniem folii w wykopie</t>
  </si>
  <si>
    <t>Ułożenie kabla YAKXS 0,6/1kV 4x25mm2  w rurze ochronnej</t>
  </si>
  <si>
    <t>Przestawienie słupa oświetleniowego</t>
  </si>
  <si>
    <t>Wykonanie prób i badań pomontażowych odcinków kabli nN</t>
  </si>
  <si>
    <t>Wywóz samochodami skrzyniowymi, do 1·km, grunt kategorii IV</t>
  </si>
  <si>
    <t>Wywóz samochodami skrzyniowymi, ziemia, dodatek za każdy następny 1·km (wywóz do 10km)</t>
  </si>
  <si>
    <t>1nn. Linia napowietrzna z oświetleniem typu AsXSn 4x70mm2 + 2x25mm2
obwód ze stacji transformatorowej 01-1185 Podkowa Leśna</t>
  </si>
  <si>
    <t xml:space="preserve">ROBOTY BUDOWLANE - Budowa linii energetycznej napowietrznej nN 0,4 kV </t>
  </si>
  <si>
    <t>Demontaż słupa linii napowietrznej</t>
  </si>
  <si>
    <t>Demontaż przewodów napowietrznych AsXSn 4x70mm2 + AsXSn 2x25mm2</t>
  </si>
  <si>
    <t>Montaż przewodów napowietrznych AsXSn 4x95mm2 + AsXSn 2x25mm2</t>
  </si>
  <si>
    <t>Montaż kabli elektroenergetycznych na słupach</t>
  </si>
  <si>
    <t>Ułożenie kabli w rurze ochronnej na słupie</t>
  </si>
  <si>
    <t>Przewieszenie opraw oświetleniowych</t>
  </si>
  <si>
    <t>Wykonanie prób i badań pomontażowych odcinków przewodów nN</t>
  </si>
  <si>
    <t>ŁĄCZNIE (netto) - Część Przebudowa linii 1nN:</t>
  </si>
  <si>
    <t>2nn. Linia napowietrzna z oświetleniem typu AsXSn 4x70mm2 + 2x25mm2
obwód ze stacji transformatorowej [wł. PGE Dystrybucja SA]</t>
  </si>
  <si>
    <t>Demontaż przewodów napowietrznych AsXSn 4x95mm2 + AsXSn 2x25mm2</t>
  </si>
  <si>
    <t xml:space="preserve">ROBOTY BUDOWLANE - Budowa linii energetycznej kablowej nN 0,4 kV </t>
  </si>
  <si>
    <t>Demontaż kabla YAKXS 4x35mm2</t>
  </si>
  <si>
    <t>Reczne kopanie rowów dla kabli YAKXS 0,6/1kV 4x120mm2 wraz z nasypaniem warstwy piasku,  zasypaniem wykopu i oznaczeniem trasy kabla</t>
  </si>
  <si>
    <t>Reczne kopanie rowów dla kabli YAKXS 0,6/1kV 4x35mm2 wraz z nasypaniem warstwy piasku,  zasypaniem wykopu i oznaczeniem trasy kabla</t>
  </si>
  <si>
    <t>Montaż kabla YAKXS 4x120mm2 na słupie krańcowym w rurze ochronnej</t>
  </si>
  <si>
    <t>Ułożenie kabla YAKXS 0,6/1kV 4x120mm2  wraz z ułożeniem folii w wykopie</t>
  </si>
  <si>
    <t>Ułożenie kabla YAKXS 0,6/1kV 4x120mm2  w rurze ochronnej HDPE 110</t>
  </si>
  <si>
    <t>Ułożenie kabla YAKXS 0,6/1kV 4x35mm2  wraz z ułożeniem folii w wykopie</t>
  </si>
  <si>
    <t>Ułożenie kabla YAKXS 0,6/1kV 4x35mm2  w rurze ochronnej HDPE 110</t>
  </si>
  <si>
    <t>Budowa złącza ZK-3</t>
  </si>
  <si>
    <t>ŁĄCZNIE (netto) - Część Przebudowa linii 2nN:</t>
  </si>
  <si>
    <t>3nN. 2x Linia kablowa nN - 0,4 kV typu YAKY 4x120mm2
zasilanie ze ST 01-0804 Podkowa Leśna Owczarnia [wł. PGE Dystrybucja SA]</t>
  </si>
  <si>
    <t>Demontaż kabla YAKXS 4x120mm2</t>
  </si>
  <si>
    <t>Wykonanie przewiertu/ przecisku z rur RHDPEp (SRS-G) 110/6,3 pod torem, drogą  za pierwszą</t>
  </si>
  <si>
    <t>Wykonanie przewiertu/ przecisku z rur RHDPEp (SRS-G) 110/6,3 pod torem, drogą za kolejną</t>
  </si>
  <si>
    <t>Zaciągnięcie kabla YAKXS 0,6/1kV 4x120mm2 w rurze pod torem</t>
  </si>
  <si>
    <t>Ułożenie kabla YAKXS 0,6/1kV 4x120mm2  w rurze ochronnej</t>
  </si>
  <si>
    <t>Montaż mufy kablowej nN</t>
  </si>
  <si>
    <t>ŁĄCZNIE (netto) - Część Przebudowa linii 3nN:</t>
  </si>
  <si>
    <t>3.1nn. Linia napowietrzna z oświetleniem typu AsXSn 4x70mm2
obwód ze stacji transformatorowej [wł. PGE Dystrybucja SA]</t>
  </si>
  <si>
    <t>Demontaż przewodów napowietrznych AsXSn 4x70mm2</t>
  </si>
  <si>
    <t>ŁĄCZNIE (netto) - Część Przebudowa linii 3.1nN:</t>
  </si>
  <si>
    <t>2Osw. Oświetlenie drogowe nN [wł. UG Brwinów]</t>
  </si>
  <si>
    <t>Ułożenie kabla YAKXS 0,6/1kV 4x35mm2 wraz z ułożeniem folii w wykopie</t>
  </si>
  <si>
    <t>Ułożenie kabla YAKXS 0,6/1kV 4x35mm2 w rurze ochronnej</t>
  </si>
  <si>
    <t>Budowa słupa oświetleniowego</t>
  </si>
  <si>
    <t>4nN. Linia napowietrzna nN-0,4kV 4xAL25mm2 + AsXSn 2x25mm2 zasilana ze stacji transformatorowej 01-0154 Owczarnia 1 [wł. PGE Dystrybucja]</t>
  </si>
  <si>
    <t>Demontaż przewodów napowietrznych 4xAL25mm2 + AsXSn 2x25mm2</t>
  </si>
  <si>
    <t>Montaż przewodów linii napowietrznej AsXSn 4x50mm2 +AsXSn 2x25mm2</t>
  </si>
  <si>
    <t>Montaż kabla YAKXS 0,6/1kV 4x35mm2 na słupie przelotowym w rurze ochronnej</t>
  </si>
  <si>
    <t>4.1 nN Linia kablowa nN - 0,4 kV typu YAKXS 4x35mm2 [wł. UG Brwinów]</t>
  </si>
  <si>
    <t>Ułożenie kabla YAKXS 0,6/1kV 4x35mm2  wraz z ułożeniem folii na słupie/w złączu</t>
  </si>
  <si>
    <t>Ułożenie kabla YAKXS 0,6/1kV 4x35mm2  w rurze ochronnej</t>
  </si>
  <si>
    <t>ŁĄCZNIE (netto) - Część Przebudowa linii 4.1nN:</t>
  </si>
  <si>
    <t>5nN. Linia napowietrzna nN - 0,4 kV typu 5xAL35mm2 zasilana ze ST 01-1041 Milanówek Średnia 1</t>
  </si>
  <si>
    <t>Demontaż przewodów napowietrznych 5xAL35mm2</t>
  </si>
  <si>
    <t>Montaż słupa przelotowego N-12/E15 wraz z osprzętem, uziomem  i robotami ziemnymi</t>
  </si>
  <si>
    <t>ŁĄCZNIE (netto) - Część Przebudowa linii 5nN:</t>
  </si>
  <si>
    <t>6nN. Linia kablowa nN - 0,4 kV typu YAKY 4x95mm2
pomiędzy słupami po obu stronach linii kolejowej</t>
  </si>
  <si>
    <t>ŁĄCZNIE (netto) - Część Przebudowa linii 6nN:</t>
  </si>
  <si>
    <t>7nN. Linia kablowa nN - 0,4 kV 
ze słupa lini napowietrznej [kabel niezidentyfikowany w inwentaryzacji PGE]</t>
  </si>
  <si>
    <t xml:space="preserve">Dobezpieczenie kabla rurą RHDPEd 110/6,3 </t>
  </si>
  <si>
    <t>ŁĄCZNIE (netto) - Część Przebudowa linii 7nN:</t>
  </si>
  <si>
    <t>1WKDnN. Linie kablowe nN - 0,4 kV</t>
  </si>
  <si>
    <t>ŁĄCZNIE (netto) - Część Przebudowa linii 1WKD:</t>
  </si>
  <si>
    <t>1SN. Linia kablowa SN - 15 kV typu HAKnFtA 3x120mm2 relacji RPZ BRW kierunek Podkowa Leśna Zachodnia [wł. PGE Dystrybucja SA]</t>
  </si>
  <si>
    <t>ROBOTY BUDOWLANE - Budowa linii energetycznej kablowej SN 15kV</t>
  </si>
  <si>
    <t>Demontaż kabla HAKnFta 3x120mm2</t>
  </si>
  <si>
    <t>Reczne kopanie rowów dla kabli 3xXRUHAKXS 1x240/50mm2 -12/20kV wraz z nasypaniem warstwy piasku,  zasypaniem wykopu i oznaczeniem trasy kabla</t>
  </si>
  <si>
    <t xml:space="preserve">Wykonanie przewiertu / przecisku z rur RHDPEp (SRS-G) 160/9,1 pod torem, drogą </t>
  </si>
  <si>
    <t>Zaciągnięcie kabla  3xXRUHAKXS 1x240/50mm2 -12/20kV w rurze pod torem, drogą</t>
  </si>
  <si>
    <t>Ułożenie kabla 3xXRUHAKXS 1x240/50mm2 -12/20kV wraz z ułożeniem folii w wykopie</t>
  </si>
  <si>
    <t xml:space="preserve">Ułożenie kabla 3xXRUHAKXS 1x240/50mm2 -12/20kV w rurze ochronnej </t>
  </si>
  <si>
    <t>Mufa kablowa przejściowa na kablach HAKnFta 3x120mm2 i 3xXRUHAKXS 1x240/50mm2 -12/20kV</t>
  </si>
  <si>
    <t>Wykonanie prób i badań pomontażowych odcinków kabli SN</t>
  </si>
  <si>
    <t>ŁĄCZNIE (netto) - Część Przebudowa linii 1SN:</t>
  </si>
  <si>
    <t>2SN. Linia kablowa SN - 15 kV typu 3xXUHAKXS 1x120mm2 BRW-09 kier. Owczarnia [wł. PGE Dystrybucja]</t>
  </si>
  <si>
    <t>Demontaż kabla 3xXUHAKXS 120mm2</t>
  </si>
  <si>
    <t>Mufa kablowa przelotowa na kablach 3xXUHAKXS 120mm2 i 3xXRUHAKXS 1x240/50mm2 -12/20kV</t>
  </si>
  <si>
    <t>ŁĄCZNIE (netto) - Część Przebudowa linii 2SN:</t>
  </si>
  <si>
    <t xml:space="preserve">3SN. 2x Linia kablowa SN - 15 kV typu 3x YHAKXS 120mm2 relacji RSM GDK kierunek Milanówek [wł. PGE Dystrybucja SA] relacji RPZ GDK-14 kierunek Kopernika 5 [wł. PGE Dystrybucja SA] </t>
  </si>
  <si>
    <t>Demontaż kabla YHAKXS 3x120mm2</t>
  </si>
  <si>
    <t>Wykonanie przewiertu / przecisku z rur RHDPEp (SRS-G) 160/9,1 pod torem, drogą za pierwszą</t>
  </si>
  <si>
    <t>Zaciągnięcie kabla  3xXRUHAKXS 1x240/50mm2 -12/20kV w rurze pod torem, drogą za pierwszą</t>
  </si>
  <si>
    <t>Wykonanie przewiertu / przecisku z rur RHDPEp (SRS-G) 160/9,1 pod torem, drogą za kolejną</t>
  </si>
  <si>
    <t>Zaciągnięcie kabla  3xXRUHAKXS 1x240/50mm2 -12/20kV w rurze pod torem, drogą za kolejną</t>
  </si>
  <si>
    <t>Ułożenie kabli 3xXRUHAKXS 1x240/50mm2 -12/20kV wraz z ułożeniem folii w wykopie</t>
  </si>
  <si>
    <t xml:space="preserve">Ułożenie kabli 3xXRUHAKXS 1x240/50mm2 -12/20kV w rurze ochronnej </t>
  </si>
  <si>
    <t>Mufa kablowa przejściowa na kablach YHAKXS 3x120mm2 i 3xXRUHAKXS 1x240/50mm2 -12/20kV</t>
  </si>
  <si>
    <t>ŁĄCZNIE (netto) - Część Przebudowa linii 3SN:</t>
  </si>
  <si>
    <t>4SN. Linia kablowa SN - 15 kV typu HAKnFtA 3x120mm2 relacji RPZ GDK kierunek 3-go Maja [wł. PGE Dystrybucja SA]</t>
  </si>
  <si>
    <t>9.1</t>
  </si>
  <si>
    <t>9.2</t>
  </si>
  <si>
    <t>9.3</t>
  </si>
  <si>
    <t>9.4</t>
  </si>
  <si>
    <t>9.58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</si>
  <si>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</si>
  <si>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</si>
  <si>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</si>
  <si>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</si>
  <si>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</si>
  <si>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</si>
  <si>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</si>
  <si>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</si>
  <si>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</si>
  <si>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</si>
  <si>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9.24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</si>
  <si>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</si>
  <si>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</si>
  <si>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</si>
  <si>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</si>
  <si>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</si>
  <si>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</si>
  <si>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</si>
  <si>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</si>
  <si>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</si>
  <si>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9.25</t>
  </si>
  <si>
    <t>9.26</t>
  </si>
  <si>
    <t>9.27</t>
  </si>
  <si>
    <t>9.28</t>
  </si>
  <si>
    <t>9.29</t>
  </si>
  <si>
    <t>9.59</t>
  </si>
  <si>
    <t>9.30</t>
  </si>
  <si>
    <t>9.31</t>
  </si>
  <si>
    <t>9.32</t>
  </si>
  <si>
    <t>9.33</t>
  </si>
  <si>
    <t>9.34</t>
  </si>
  <si>
    <t>9.35</t>
  </si>
  <si>
    <t>9.36</t>
  </si>
  <si>
    <t>9.37</t>
  </si>
  <si>
    <t>9.38</t>
  </si>
  <si>
    <t>9.39</t>
  </si>
  <si>
    <t>9.40</t>
  </si>
  <si>
    <t>9.41</t>
  </si>
  <si>
    <t>9.42</t>
  </si>
  <si>
    <t>9.43</t>
  </si>
  <si>
    <t>9.44</t>
  </si>
  <si>
    <t>9.45</t>
  </si>
  <si>
    <t>9.46</t>
  </si>
  <si>
    <t>9.47</t>
  </si>
  <si>
    <t>9.48</t>
  </si>
  <si>
    <t>9.49</t>
  </si>
  <si>
    <t>9.50</t>
  </si>
  <si>
    <t>9.51</t>
  </si>
  <si>
    <t>9.52</t>
  </si>
  <si>
    <t>9.53</t>
  </si>
  <si>
    <t>9.54</t>
  </si>
  <si>
    <t>9.55</t>
  </si>
  <si>
    <t>9.56</t>
  </si>
  <si>
    <t>9.57</t>
  </si>
  <si>
    <t>9.60</t>
  </si>
  <si>
    <t>9.61</t>
  </si>
  <si>
    <t>9.62</t>
  </si>
  <si>
    <t>9.63</t>
  </si>
  <si>
    <t>9.64</t>
  </si>
  <si>
    <t>9.65</t>
  </si>
  <si>
    <t>9.66</t>
  </si>
  <si>
    <t>9.67</t>
  </si>
  <si>
    <t>9.68</t>
  </si>
  <si>
    <t>9.69</t>
  </si>
  <si>
    <t>9.70</t>
  </si>
  <si>
    <t>9.71</t>
  </si>
  <si>
    <t>9.72</t>
  </si>
  <si>
    <t>9.73</t>
  </si>
  <si>
    <t>9.74</t>
  </si>
  <si>
    <t>9.75</t>
  </si>
  <si>
    <t>9.76</t>
  </si>
  <si>
    <t>9.77</t>
  </si>
  <si>
    <t>9.78</t>
  </si>
  <si>
    <t>9.79</t>
  </si>
  <si>
    <t>9.80</t>
  </si>
  <si>
    <t>9.81</t>
  </si>
  <si>
    <t>9.82</t>
  </si>
  <si>
    <t>9.83</t>
  </si>
  <si>
    <t>9.84</t>
  </si>
  <si>
    <t>9.85</t>
  </si>
  <si>
    <t>9.86</t>
  </si>
  <si>
    <t>9.87</t>
  </si>
  <si>
    <t>9.88</t>
  </si>
  <si>
    <t>9.89</t>
  </si>
  <si>
    <t>9.90</t>
  </si>
  <si>
    <t>9.91</t>
  </si>
  <si>
    <t>9.92</t>
  </si>
  <si>
    <t>9.93</t>
  </si>
  <si>
    <t>9.94</t>
  </si>
  <si>
    <t>9.95</t>
  </si>
  <si>
    <t>9.96</t>
  </si>
  <si>
    <t>9.97</t>
  </si>
  <si>
    <t>9.98</t>
  </si>
  <si>
    <t>9.99</t>
  </si>
  <si>
    <t>9.100</t>
  </si>
  <si>
    <t>9.101</t>
  </si>
  <si>
    <t>9.102</t>
  </si>
  <si>
    <t>9.103</t>
  </si>
  <si>
    <t>9.104</t>
  </si>
  <si>
    <t>9.105</t>
  </si>
  <si>
    <t>9.106</t>
  </si>
  <si>
    <t>9.107</t>
  </si>
  <si>
    <t>9.108</t>
  </si>
  <si>
    <t>9.109</t>
  </si>
  <si>
    <t>9.110</t>
  </si>
  <si>
    <t>9.111</t>
  </si>
  <si>
    <t>9.112</t>
  </si>
  <si>
    <t>9.113</t>
  </si>
  <si>
    <t>9.114</t>
  </si>
  <si>
    <t>9.115</t>
  </si>
  <si>
    <t>9.116</t>
  </si>
  <si>
    <t>9.117</t>
  </si>
  <si>
    <t>9.118</t>
  </si>
  <si>
    <t>9.119</t>
  </si>
  <si>
    <t>9.120</t>
  </si>
  <si>
    <t>9.121</t>
  </si>
  <si>
    <t>9.122</t>
  </si>
  <si>
    <t>9.123</t>
  </si>
  <si>
    <t>9.124</t>
  </si>
  <si>
    <t>9.125</t>
  </si>
  <si>
    <t>9.126</t>
  </si>
  <si>
    <t>9.127</t>
  </si>
  <si>
    <t>9.128</t>
  </si>
  <si>
    <t>9.129</t>
  </si>
  <si>
    <t>9.130</t>
  </si>
  <si>
    <t>9.131</t>
  </si>
  <si>
    <t>9.132</t>
  </si>
  <si>
    <t>9.133</t>
  </si>
  <si>
    <t>9.134</t>
  </si>
  <si>
    <t>9.135</t>
  </si>
  <si>
    <t>9.136</t>
  </si>
  <si>
    <t>9.137</t>
  </si>
  <si>
    <t>9.138</t>
  </si>
  <si>
    <t>9.139</t>
  </si>
  <si>
    <t>9.140</t>
  </si>
  <si>
    <t>9.141</t>
  </si>
  <si>
    <t>9.142</t>
  </si>
  <si>
    <t>9.143</t>
  </si>
  <si>
    <t>9.144</t>
  </si>
  <si>
    <t>9.145</t>
  </si>
  <si>
    <t>9.146</t>
  </si>
  <si>
    <t>9.147</t>
  </si>
  <si>
    <t>9.148</t>
  </si>
  <si>
    <t>9.149</t>
  </si>
  <si>
    <t>9.150</t>
  </si>
  <si>
    <t>9.151</t>
  </si>
  <si>
    <t>9.152</t>
  </si>
  <si>
    <t>9.153</t>
  </si>
  <si>
    <t>9.154</t>
  </si>
  <si>
    <t>9.155</t>
  </si>
  <si>
    <t>9.156</t>
  </si>
  <si>
    <t>9.157</t>
  </si>
  <si>
    <t>9.158</t>
  </si>
  <si>
    <t>9.159</t>
  </si>
  <si>
    <t>9.160</t>
  </si>
  <si>
    <t>9.161</t>
  </si>
  <si>
    <t>9.162</t>
  </si>
  <si>
    <t>9.163</t>
  </si>
  <si>
    <t>9.164</t>
  </si>
  <si>
    <t>G</t>
  </si>
  <si>
    <t>T.01</t>
  </si>
  <si>
    <t>PRZEJAZD W KM 25+887 BRANŻA Drogowa</t>
  </si>
  <si>
    <t>D-01.00.00.</t>
  </si>
  <si>
    <t>Odtworzenie trasy i punktów wysokościowych</t>
  </si>
  <si>
    <t xml:space="preserve">D.01.02.02            </t>
  </si>
  <si>
    <t>ZDJĘCIE WARSTWY HUMUSU</t>
  </si>
  <si>
    <t>Zdjęcie warstwy humusu z wywiezieniem</t>
  </si>
  <si>
    <t xml:space="preserve">D.01.02.04             </t>
  </si>
  <si>
    <t>ROZBIÓRKA NAWIERZCHNI PRZEJŚĆ I PRZEJAZDÓW ORAZ ELEMENTÓW DRÓG</t>
  </si>
  <si>
    <t xml:space="preserve">Rozbiórka nawierzchni przejazdu (płyty bet.) </t>
  </si>
  <si>
    <t>Rozbiórka warstw bitumicznych grubości 15 cm</t>
  </si>
  <si>
    <t>Rozbiórka z kostki prefabrykowanej</t>
  </si>
  <si>
    <t>Rozbiórka oporników</t>
  </si>
  <si>
    <t>rozbiórka bariery U-12a typ olsztyński</t>
  </si>
  <si>
    <t>Rozbiórka tzw.pachołków</t>
  </si>
  <si>
    <t>rozbiórka onakowania pionowego</t>
  </si>
  <si>
    <t>Transport odpadów z rozbiórki samochodem o ładowności powyżej 6 ton na odległość  do 50km z utylizacją odpadów z rozbiórki</t>
  </si>
  <si>
    <t>T</t>
  </si>
  <si>
    <t xml:space="preserve">D.02.01.01              </t>
  </si>
  <si>
    <t>WYKONANIE WYKOPÓW W GRUNTACH NIESKALISTYCH</t>
  </si>
  <si>
    <t>Wykonanie wykopów w gruntach  I-III kat z transportem urobku</t>
  </si>
  <si>
    <t xml:space="preserve">D.02.03.01              </t>
  </si>
  <si>
    <t>WYKONANIE NASYPÓW</t>
  </si>
  <si>
    <t>Wykonanie nasypów z zagęszczalnego gruntu niewysadzinowego</t>
  </si>
  <si>
    <t>D.04.03.01</t>
  </si>
  <si>
    <t>OCZYSZCZENIE I SKROPIENIE WARSTW KONSTRUKCYJNYCH</t>
  </si>
  <si>
    <t>Skropienie warstw bitumicznych</t>
  </si>
  <si>
    <t>Skropienie warstw niebitumicznych</t>
  </si>
  <si>
    <t>Oczyszczenie warstw konstrukcyjnych mechanicznie</t>
  </si>
  <si>
    <t xml:space="preserve">D.04.04.02 </t>
  </si>
  <si>
    <t>PODBUDOWA Z MIESZANEK KRUSZYWA NIEZWIĄZANYCH</t>
  </si>
  <si>
    <t>Podbudowa z mieszanki kruszywa niezwiązanegoC90/3 0/31.5 gr. 20 cm</t>
  </si>
  <si>
    <t>Podbudowa z mieszanki kruszywa niezwiązanego C90/3 gr.15cm</t>
  </si>
  <si>
    <t>D.04.05.01</t>
  </si>
  <si>
    <t>PODBUDOWA I WARSTWA MROZOOCHRONNA Z MIESZANKI ZWIĄZANEJ CEMENTEM</t>
  </si>
  <si>
    <t>Warstwa mrozoochronna z mieszanki związanej spoiwem hydraulicznym C1.5/2 gr. 15cm</t>
  </si>
  <si>
    <t>Warstwa odsączająca z piasku 10 cm</t>
  </si>
  <si>
    <t xml:space="preserve">D.05.01.04 </t>
  </si>
  <si>
    <t>NAWIERZCHNIA Z MIESZANEK KRUSZYWA NIEZWIĄZANYCH</t>
  </si>
  <si>
    <t>Nawierzchnia poboczy z mieszanki kruszywa niezwiązanego C90/3 o uziarnieniu 0/22.4  gr.15cm</t>
  </si>
  <si>
    <t xml:space="preserve">D.05.03.05A </t>
  </si>
  <si>
    <t>NAWIERZCHNIA Z BETONU ASFALTOWEGO</t>
  </si>
  <si>
    <t>Warstwa ścieralna AC11S gr. 4cm (KR2)</t>
  </si>
  <si>
    <t>Warstwa ścieralna AC8S gr. 4cm  (ścieżka rowerowa)</t>
  </si>
  <si>
    <t xml:space="preserve">D.05.03.05B </t>
  </si>
  <si>
    <t>NAWIERZCHNIA WIĄŻĄCA I WYRÓWNAWCZA Z BETONU ASFALTOWEGO</t>
  </si>
  <si>
    <t>Warstwa wiążąca AC16W gr. 8 cm (KR2)</t>
  </si>
  <si>
    <t>warstwa wyrównawcza z BA gr.ok 4 cm</t>
  </si>
  <si>
    <t>D.05.03.11</t>
  </si>
  <si>
    <t>FREZOWANIE NAWIERZCHNI ASFALTOWYCH NA ZIMNO</t>
  </si>
  <si>
    <t>Frezowanie średnia gr. 5cm</t>
  </si>
  <si>
    <t>D.05.03.16</t>
  </si>
  <si>
    <t>ZABEZPIECZENIE SIATKĄ NAWIERZCHNI PRZED SPĘKANIAMI</t>
  </si>
  <si>
    <t xml:space="preserve"> Zabezpieczenie siatką nawierzchni przed spękaniami</t>
  </si>
  <si>
    <t>D.05.03.23</t>
  </si>
  <si>
    <t>NAWIERZCHNIA Z BETONOWEJ KOSTKI  BRUKOWEJ</t>
  </si>
  <si>
    <t>Kostka betonowa grub. 6 cm na podsypce cem-piask. 3 cm</t>
  </si>
  <si>
    <t>Kostka betonowa grub. 8 cm na podsypce cem-piask. 3 cm</t>
  </si>
  <si>
    <t>D.06.01.01</t>
  </si>
  <si>
    <t>UMOCNIENIE POWIERZCHNIOWE SKARP</t>
  </si>
  <si>
    <t>Umocnienie skarp humusem gr.15</t>
  </si>
  <si>
    <t>D.06.05.00</t>
  </si>
  <si>
    <t>BARIERY WYGRODZENIOWE</t>
  </si>
  <si>
    <t>Bariera wygrodzeniowa  U-12a "typ olsztyński" żółta</t>
  </si>
  <si>
    <t>D.07.01.01</t>
  </si>
  <si>
    <t>OZNAKOWANIE POZIOMO CIENKOWARSTWOWE WG PROJEKTU ORGANIZACJI RUCHU</t>
  </si>
  <si>
    <t>D.07.02.01</t>
  </si>
  <si>
    <t>OZNAKOWANIE PIONOWE</t>
  </si>
  <si>
    <t xml:space="preserve">Oznakowanie pionowe nowe  tarcze wg  projektu organizacji ruchu </t>
  </si>
  <si>
    <t>D.07.02.02</t>
  </si>
  <si>
    <t>SŁUPKI PROWADZĄCE</t>
  </si>
  <si>
    <t>Ustawienie  słupków prowadzących   U-1a</t>
  </si>
  <si>
    <t>D.08.01.01</t>
  </si>
  <si>
    <t>KRAWĘŻNIKI I OPORNIKI BETONOWE</t>
  </si>
  <si>
    <t>Krawężnik bet. 30x15x100 na ławie bet. C16/20 gr.15 cm</t>
  </si>
  <si>
    <t>Opornik bet. 12x25x100 na ławie bet. C16/20 gr.15 cm</t>
  </si>
  <si>
    <t>D.08.03.01</t>
  </si>
  <si>
    <t>BETONOWE OBRZEŻA CHODNIKOWE</t>
  </si>
  <si>
    <t>Obrzeże bet. 8x30x100 na ławie bet. C16/20 gr.15 cm</t>
  </si>
  <si>
    <t>D-10.01.01</t>
  </si>
  <si>
    <t>PREFABRYKOWANY MUR OPOROWY TYPU L</t>
  </si>
  <si>
    <t>D-10.04.01</t>
  </si>
  <si>
    <t>WYKONANIE KOMPLETNEJ ZABUDOWY NAWIERZCHNI NA PRZEJEŹDZIE KOLEJOWYM Z GUMOWYCH PŁYT MAŁOGABARYTOWYCH</t>
  </si>
  <si>
    <t>PRZEJAZD W KM 26+321 BRANŻA Drogowa</t>
  </si>
  <si>
    <t>rozbiórka bariery</t>
  </si>
  <si>
    <t>rozbiórka oznakowania pionowego</t>
  </si>
  <si>
    <t>Warstwa mrozoochronna z mieszanki związanej spoiwem hydraulicznym C1.5/2 gr. 18cm</t>
  </si>
  <si>
    <t xml:space="preserve">D.04.07.01 </t>
  </si>
  <si>
    <t>PODBUDOWA Z BETONU ASFALTOWEGO</t>
  </si>
  <si>
    <t>Podbudowa z betonu asfaltowego AC22P gr.7cm</t>
  </si>
  <si>
    <t>NAWIERZCHNIA Z MIESZANEK NIEZWIĄZANYCH</t>
  </si>
  <si>
    <t>Warstwa ścieralna AC11S gr. 4cm (KR3)</t>
  </si>
  <si>
    <t>Warstwa wiążąca AC16W gr. 5 cm (KR3)</t>
  </si>
  <si>
    <t>Zabezpieczenie siatką nawierzchni przed spękaniami</t>
  </si>
  <si>
    <t>D.07.06.02</t>
  </si>
  <si>
    <t>OZNAKOWANIE POZIOME CIEŃKOWARSTWOWE</t>
  </si>
  <si>
    <t>PRZEJAZD W KM 27+369 BRANŻA Drogowa</t>
  </si>
  <si>
    <t>rozbiórka krawężników</t>
  </si>
  <si>
    <t>rozbiórka ogrodzenia wraz z budową nowego</t>
  </si>
  <si>
    <t xml:space="preserve">D.03.03.01              </t>
  </si>
  <si>
    <t>WYKONANIE DRENU</t>
  </si>
  <si>
    <t xml:space="preserve">Wykonanie drenu francuskiego </t>
  </si>
  <si>
    <t>Warstwa mrozoochronna z mieszanki związanej spoiwem hydraulicznym C1.5/2 gr. 22 cm</t>
  </si>
  <si>
    <t>Warstwa mrozoochronna z mieszanki związanej spoiwem hydraulicznym C1.5/2 gr. 15 cm</t>
  </si>
  <si>
    <t>Warstwa wyrównawcza z BA gr.ok 4 cm</t>
  </si>
  <si>
    <t>UMOCNIENIE POWIERZCHNIOWE SKARP,ROWÓW I ŚCIEKÓW</t>
  </si>
  <si>
    <t>Wykonanie umocnienia prefabrykowanym ściekiem korytkowym ( klasa bet.C25/30)</t>
  </si>
  <si>
    <t>Wykonanie ścieku podchodnikowego (prefabrykaty wg KPED 01.03)</t>
  </si>
  <si>
    <t>PRZEJAZD W KM 28+067 BRANŻA Drogowa</t>
  </si>
  <si>
    <t>D-01.01.01.</t>
  </si>
  <si>
    <t>rozbiórka obrzeży</t>
  </si>
  <si>
    <t>rozbiórk krawężników</t>
  </si>
  <si>
    <t>Warstwa mrozoochronna z mieszanki związanej spoiwem hydraulicznym C1.5/2 gr. 18 cm</t>
  </si>
  <si>
    <t>KRAWĘŻNIKI BETONOWE</t>
  </si>
  <si>
    <t>PRZEJAZD W KM 28+881 BRANŻA Drogowa</t>
  </si>
  <si>
    <t>Rozbioórka nawierzchni betonowej</t>
  </si>
  <si>
    <t>rozbióka oznakowania pionowego</t>
  </si>
  <si>
    <t>PRZEJAZD W KM 29+881 BRANŻA Drogowa</t>
  </si>
  <si>
    <t>PRZEJAZD W KM 30+255 BRANŻA Drogowa</t>
  </si>
  <si>
    <t>Rozbiórka nawierzchni betonowej</t>
  </si>
  <si>
    <t>Warstwa mrozoochronna z mieszanki związanej spoiwem hydraulicznym C1.5/2 gr. 30 cm</t>
  </si>
  <si>
    <t>Warstwa ulepszonego podłoża z gruntu stabilizowanego spoiwem hydraulicznym C0.4/0.5 gr. 30cm</t>
  </si>
  <si>
    <t>PRZEJAZD W KM 30+887 BRANŻA Drogowa</t>
  </si>
  <si>
    <t>Rozbiórka obrzeży</t>
  </si>
  <si>
    <t>Rozbiórka krawężników</t>
  </si>
  <si>
    <t>D.08.05.01</t>
  </si>
  <si>
    <t>ODWODNIENIE LINIOWE</t>
  </si>
  <si>
    <t>Odwodnienie liniowe szczelinowe monolityczne szerokości 40cm, klasa D400, Ø 250</t>
  </si>
  <si>
    <t>PODBUDOWA Z MIESZANEK KRUSZYW NIEZWIĄZANYCH</t>
  </si>
  <si>
    <t>Podbudowa z mieszanki kruszywa niezwiązanegoC50/30 31.5/63 gr. 20 cm</t>
  </si>
  <si>
    <t>Nawierzchnia z mieszanki niezwiązanej - kliniec C50/30 o uziarnieniu 4/31.5  gr.10cm</t>
  </si>
  <si>
    <t>PRZEJAZD W KM 31+950 BRANŻA Drogowa</t>
  </si>
  <si>
    <t>Warstwa podbudowy pomocniczej z mieszanki związanej spoiwem hydraulicznym C6/8 gr. 15cm</t>
  </si>
  <si>
    <t>Warstwa wzmocnienia podłoża z mieszanki związanej spoiwem hydraulicznym C3/4 gr. 15cm</t>
  </si>
  <si>
    <t>Warstwa odsączająca z piasku gr. 15cm</t>
  </si>
  <si>
    <t>Podbudowa z betonu asfaltowego AC22P gr.10cm</t>
  </si>
  <si>
    <t>Warstwa wiążąca AC22W gr. 8 cm (KR5)</t>
  </si>
  <si>
    <t>D.05.03.13</t>
  </si>
  <si>
    <t>NAWIERZCHNIA Z MIESZANKI MASTYKSOWO-GRYSOWEJ (SMA)</t>
  </si>
  <si>
    <t>Warstwa ścieralna SMA 11 gr. 4cm (KR5)</t>
  </si>
  <si>
    <t>PRZEJAZD W KM 32+307 BRANŻA Drogowa</t>
  </si>
  <si>
    <t>DROGA DD-1 BRANŻA Drogowa</t>
  </si>
  <si>
    <t>Rozbiórka nawierzchni z kostki prefabrykowanej (chodnik)</t>
  </si>
  <si>
    <t>Wykonanie nasypów z zagęszczalnego gruntu niewysadzinowego (parking)</t>
  </si>
  <si>
    <t>Podbudowa z mieszanki kruszywa niezwiązanegoC50/30 31.5/63 gr. 20 cm (parking)</t>
  </si>
  <si>
    <t>NAWIERZCHNIA Z MIESZANEK KRUSZYW NIEZWIĄZANYCH</t>
  </si>
  <si>
    <t>Nawierzchnia z mieszanki niezwiązanej - kliniec C50/30 o uziarnieniu 4/31.5  gr.10cm (parking)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</si>
  <si>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</si>
  <si>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</si>
  <si>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</si>
  <si>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</si>
  <si>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</si>
  <si>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</si>
  <si>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</si>
  <si>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</si>
  <si>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</si>
  <si>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</si>
  <si>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</si>
  <si>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</si>
  <si>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</si>
  <si>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</si>
  <si>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przedmiar ROBÓT DROGOWYCH NA ZJEŹDZIE z działki 16/9 do działki 12/1 w Grodzisku Mazowieckim</t>
  </si>
  <si>
    <t>Wykonanie podbudowy z kruszywa kamiennego, stabilizowanej mechanicznie, o grubości 30cm</t>
  </si>
  <si>
    <t xml:space="preserve">Nawierzchnia żwirowa na podsupce piaskowej o gr. 3 cm </t>
  </si>
  <si>
    <t>Nawierzchnia z desek kompozytowych na legarach</t>
  </si>
  <si>
    <t>Nawierzchnia z kratki trawnikowej na podsypce piaskowej o gr. 3cm z wypełnieniem z gleby lub substratu standardowego</t>
  </si>
  <si>
    <t>WYPOSAŻENIE OBIEKTU</t>
  </si>
  <si>
    <t>Podręczny sprzęt gaśniczy wraz z oznakowaniem</t>
  </si>
  <si>
    <t>ŚCIANY I STROPY</t>
  </si>
  <si>
    <t>Tynki zwykłe kategorii III stropów i podciągów wykonywane mechanicznie, podwieszane sufity rastrowe</t>
  </si>
  <si>
    <t>3.44a</t>
  </si>
  <si>
    <t>3.189a</t>
  </si>
  <si>
    <t>Montaż opraw oświetleniowych (kinkietów) w formie historyzującej zgodnie z wytycznymi br. architektonicznej</t>
  </si>
  <si>
    <t>3.266a</t>
  </si>
  <si>
    <t>Wykonanie i montaż balustrady, poręcze przy schodach, furtki, schody techniczne</t>
  </si>
  <si>
    <t>Wykonanie konstrukcji stalowej zadaszenia peronu z stali S355JR wraz z wykonaniem obudowy ścian i zadaszenia oraz odwodnienia wiaty</t>
  </si>
  <si>
    <t xml:space="preserve">Wiata rowerowa.  Kolor czarny.  Przytwierdzona na stałe do podłoża za pomocą kotew chemicznych. Ocynkowana stalowa konstrukcja nośna pokryta piecowym lakierem proszkowym wraz z posadowieniem. </t>
  </si>
  <si>
    <t>Tablice: z nazwą stacji, kierunkowe, z numerem peronu i toru, wskazujące kierunek wyjścia, inne wymagane w Spółce – jednopanelowe, dwustronne, na własnej konstrukcji wsporczej.  Przytwierdzone na stałe do podłoża lub konstrukcji słupów oświetleniowych. Ocynkowana stalowa konstrukcja nośna pokryta piecowym lakierem proszkowym.</t>
  </si>
  <si>
    <t>Wbudowanie warstwy ochronnej z niesortu kamiennego  o grubości 20 cm (szlak bez peronów 12800 m3; perony na szlaku 1860 m3; Stacja Grodzisk Mazowiecki Radońska 920 m3)</t>
  </si>
  <si>
    <t>Montaż torów z szyn nowych typu  49E1, na podkładach drewnianych IIB twardych z przytwierdzeniem SKL-12. BCOK.1.007 x 1.0</t>
  </si>
  <si>
    <t>Budowa torów - tory odstawcze nr 4 i 6</t>
  </si>
  <si>
    <t>Montaż kozła oporowego samohamownego</t>
  </si>
  <si>
    <t>Rozbiórka torów i rozjazdów</t>
  </si>
  <si>
    <t>Ręczna rozbiórka torów kolejowych na podkładach strunobetonowych z załadunkiem mechanicznym podkładów i szyn żurawiami samochodowymi oraz segregacją materiałów; szyny S49. W tym utylizacja podkładów oraz przekazanie Zamawiającemu elementów stalowych</t>
  </si>
  <si>
    <t>Rozbiórka rozjazdów kolejowych S49 na podrozjazdnicach drewnianych z odwiezieniem na plac Zamawiajacego</t>
  </si>
  <si>
    <t>Rozbiórka ścianek peronowych</t>
  </si>
  <si>
    <t>WWiORB</t>
  </si>
  <si>
    <r>
      <rPr>
        <sz val="8"/>
        <rFont val="Arial Narrow"/>
        <family val="2"/>
        <charset val="238"/>
      </rPr>
      <t>ROBOTY PRZYGOTOWAWCZE</t>
    </r>
  </si>
  <si>
    <t xml:space="preserve">ROBOTY W ZAKRESIE BURZENIA I ROZBIÓRKI OBIEKTÓW BUDOWLANYCH; </t>
  </si>
  <si>
    <r>
      <t>m</t>
    </r>
    <r>
      <rPr>
        <sz val="8"/>
        <color indexed="8"/>
        <rFont val="Arial Narrow"/>
        <family val="2"/>
        <charset val="238"/>
      </rPr>
      <t>³</t>
    </r>
  </si>
  <si>
    <r>
      <t>m</t>
    </r>
    <r>
      <rPr>
        <vertAlign val="superscript"/>
        <sz val="8"/>
        <rFont val="Arial Narrow"/>
        <family val="2"/>
        <charset val="238"/>
      </rPr>
      <t>3</t>
    </r>
  </si>
  <si>
    <r>
      <t>m</t>
    </r>
    <r>
      <rPr>
        <vertAlign val="superscript"/>
        <sz val="8"/>
        <rFont val="Arial Narrow"/>
        <family val="2"/>
        <charset val="238"/>
      </rPr>
      <t>2</t>
    </r>
  </si>
  <si>
    <r>
      <t xml:space="preserve">Budowa słupa teletechnicznego żelbetowego  długości 7m  linii napowietrznej kablowej, przełożenie istniejącego kabla na projektowany słup teletechniczny oraz demontaż istniejącego słupa.żelbetowego dlugości 7 m </t>
    </r>
    <r>
      <rPr>
        <i/>
        <sz val="8"/>
        <color rgb="FF000000"/>
        <rFont val="Arial Narrow"/>
        <family val="2"/>
        <charset val="238"/>
      </rPr>
      <t xml:space="preserve"> </t>
    </r>
  </si>
  <si>
    <r>
      <t>Wykonanie wstawki kablowej na kablu kanalowym typu XzTKMXpw</t>
    </r>
    <r>
      <rPr>
        <b/>
        <sz val="8"/>
        <color rgb="FF000000"/>
        <rFont val="Arial Narrow"/>
        <family val="2"/>
        <charset val="238"/>
      </rPr>
      <t xml:space="preserve"> </t>
    </r>
    <r>
      <rPr>
        <sz val="8"/>
        <color rgb="FF000000"/>
        <rFont val="Arial Narrow"/>
        <family val="2"/>
        <charset val="238"/>
      </rPr>
      <t>5x4x0,6 kablem XzTKMXpw 5x4x0,6  długości 50 m bez przerw w łączności , wykonaniem złącza odgałęźnegi i pomiarów kontrolnych oraz demontażem wyłączonego odcinka kabla długości 50 m</t>
    </r>
  </si>
  <si>
    <t>Zabudowa urządzeń zdalnego sterowania (sterowanie z LCS)
budowa nowej nakładki komputerowej w centrum sterowania w Komorowie do zdalnego sterowania wszystkimi stacjami WKD</t>
  </si>
  <si>
    <t>Montaż separatora lamelowego Qnom/Qmax 20/200 dm3/s</t>
  </si>
  <si>
    <t>Budowa przyłącza wodociągowego z rur 32PE 100 SDR11 (2 odc.)</t>
  </si>
  <si>
    <t>12.15</t>
  </si>
  <si>
    <t>Montaż zasuwy domowej Dn 25 mm żel.</t>
  </si>
  <si>
    <t>12.16</t>
  </si>
  <si>
    <t>Kanalizacja sanitarna</t>
  </si>
  <si>
    <t>Montaż studzienki kanalizacyjnej inspekcyjnej Dn425mm z włazem klasy obc. D400</t>
  </si>
  <si>
    <t>[T04] Warstwa kruszywa stabilizowanego geosyntetykiem</t>
  </si>
  <si>
    <t>14.10</t>
  </si>
  <si>
    <t>14.11</t>
  </si>
  <si>
    <t>14.12</t>
  </si>
  <si>
    <t>Powierzchnia ścianki tymczasowej, min.Wx&gt;1600cm3, stal S270GP</t>
  </si>
  <si>
    <t>Umocnienia płytą ażurową</t>
  </si>
  <si>
    <t>Montaż wskaźnika W4</t>
  </si>
  <si>
    <t>ŁĄCZNIE (netto) - Część Przebudowa linii 1Osw:</t>
  </si>
  <si>
    <t>Montaż słupa przelotowego P-10,5/E4,3 z głowicą kablową, osprzętem, uziomem  i robotami ziemnymi</t>
  </si>
  <si>
    <t>Montaż słupa krańcowego K-10,5/E12 z dwoma głowicą kablową, osprzętem, uziomem  i robotami ziemnymi</t>
  </si>
  <si>
    <t>Montaż słupa krańcowego K-10,5/E12 z głowicą kablową, osprzętem, uziomem  i robotami ziemnymi</t>
  </si>
  <si>
    <t>9.165</t>
  </si>
  <si>
    <t>9.166</t>
  </si>
  <si>
    <t>9.167</t>
  </si>
  <si>
    <t>9.168</t>
  </si>
  <si>
    <t>9.169</t>
  </si>
  <si>
    <t>9.170</t>
  </si>
  <si>
    <t>9.171</t>
  </si>
  <si>
    <t>9.172</t>
  </si>
  <si>
    <t>9.173</t>
  </si>
  <si>
    <t xml:space="preserve">Karczowanie drzew       </t>
  </si>
  <si>
    <t>Karczowanie krzewów wraz z oczyszczeniem terenu</t>
  </si>
  <si>
    <t>Odtworzenie istniejących rowów po zakończeniu robót budowlanych i robót związanych z usunięciem karpin. Ścięcie nierówności oraz wykoszenie roślinności.</t>
  </si>
  <si>
    <t>Ułożenie geowłókniny na wyprofilowanym i zagęszczonym podłożu gruntowym (przewidziano ułożenie geowłókniny tylko na gruntach spoistych nie stabilizowanych chemicznie)</t>
  </si>
  <si>
    <t>Osadzenie w fundamencie betonowym słupków betonowych (lub stalowych wypełnionych betonem) U12c biało czerwonych wzdłuż nasypu linii kolejowej w rozstawie co 5m w miejscach zbliżenia do dróg równoległych.</t>
  </si>
  <si>
    <t>Demontaż systemu SSO oraz Budowa systemu SSO-ST z urządzeniami wewnętrznymi i okablowaniem dla urządzeń zabezpieczających przejazd kolejowe-drogwego</t>
  </si>
  <si>
    <t>Demontaż systemu SSP i zabudowa systemu SSO - urządzenia zewnętrzne zabezpieczające przejazd kolejowo-drogowy z wymianą okablowania i doposażeniem dla drugiego toru</t>
  </si>
  <si>
    <t xml:space="preserve">Roboty ziemne pod torowisko wykonane w gruncie kat. III-IV koparkami zgarniakowymi z odwozem urobku na odległość do 20 km i zagospodarowaniem gruntu na odkładzie przez rozplantowanie spycharkami. W tym wybranie starego tłucznia oraz roboty ziemne związane z wykonaniem rowów. </t>
  </si>
  <si>
    <t>Roboty ziemne pod torowisko wykonane w gruncie kat. III-IV koparkami zgarniakowymi z odwozem urobku na odległość do 10 km wagonami kolejowymi i zagospodarowaniem gruntu na odkładzie przez rozplantowanie spycharkami.</t>
  </si>
  <si>
    <t>Darniowanie skarp z humusowaniem.</t>
  </si>
  <si>
    <t xml:space="preserve">Montaż torów z szyn nowych typu  49E1, na podkładach strunobetonowych Ps-83 z przytwierdzeniem SB. </t>
  </si>
  <si>
    <t xml:space="preserve">Montaż rozjazdu Rz1 49E1 1:9-300 </t>
  </si>
  <si>
    <t xml:space="preserve">Montaż rozjazdu Rz2 49E1 1:9-300  </t>
  </si>
  <si>
    <t xml:space="preserve">Montaż rozjazdu Rz3 49E1 1:9-300  </t>
  </si>
  <si>
    <t xml:space="preserve">Montaż rozjazdu Rz4 49E1 1:9-300 </t>
  </si>
  <si>
    <t xml:space="preserve">Montaż rozjazdu Rkpd 49E1 1:9-190 </t>
  </si>
  <si>
    <t>Montaż rozjazdu Rz6 49E1 1:9-190 (materiał z rozbiórki ze stacji GMR)</t>
  </si>
  <si>
    <t xml:space="preserve">Montaż rozjazdu Rłd8 49E1 1:9-950/431,79  </t>
  </si>
  <si>
    <t xml:space="preserve">Montaż rozjazdu Rłj9 49E1 1:9-2000/260,87 </t>
  </si>
  <si>
    <t xml:space="preserve">Montaż rozjazdu Rłd10 49E1 1:9-500/751,38 </t>
  </si>
  <si>
    <t>Zabezpieczenie interesów osób trzecich w trakcie wykonywania róbót wraz z kosztami czasowego zajęcia terenu, organizacji objazdów i korzystania z dróg</t>
  </si>
  <si>
    <t>Montaż torów z szyn typu  49E1, na podkładach strunobetonowych z przytwierdzeniem K. Materiał z rozbiórki torów szlakowych.</t>
  </si>
  <si>
    <t xml:space="preserve">Montaż torów z szyn typu  49E1, na podkładach drewnianych IIB z przytwierdzeniem K. Materiał z rozbiórki torów szlakowych. </t>
  </si>
  <si>
    <t>Ustawianie tablic ostrzegawczych peronowych</t>
  </si>
  <si>
    <t>Ustawianie tablic ostrzegawczych przejazdowych</t>
  </si>
  <si>
    <t>Kabel uszyniający YAKY 1x120mm2</t>
  </si>
  <si>
    <t>Przewód uszyniający AFL-6 120mm2</t>
  </si>
  <si>
    <t>Zmiana oprogramowania w terminalach/szafach obiektowych oraz doposażenie w niezbędne urządzenia na potrzeby uzależnień PT-KS i zdalnego sterowania</t>
  </si>
  <si>
    <t>Doposażenie kabiny w zapasowy wózek z wyłącznikiem 3kV prądu stałego rozdzielnicy MRK-3</t>
  </si>
  <si>
    <t>11.57</t>
  </si>
  <si>
    <t>11.58</t>
  </si>
  <si>
    <t>11.59</t>
  </si>
  <si>
    <t>10</t>
  </si>
  <si>
    <t>Demontaże</t>
  </si>
  <si>
    <t>Demontaż sieci jezdnej typu C120-2C</t>
  </si>
  <si>
    <t>Demontaż sieci jezdnej typu C120-C</t>
  </si>
  <si>
    <t>Demontaż słupów indywidualnych</t>
  </si>
  <si>
    <t>Demontaż bramownicy</t>
  </si>
  <si>
    <t>Demontaż fundamentów</t>
  </si>
  <si>
    <t>Demontaż kotwienia ciężarowego</t>
  </si>
  <si>
    <t>Demontaż kotwienia stałego</t>
  </si>
  <si>
    <t>Demontaż kotwienia środkowego</t>
  </si>
  <si>
    <t>Demontaż odciągów</t>
  </si>
  <si>
    <t>Demontaż odłączników</t>
  </si>
  <si>
    <t>Demontaż kabli sterowniczych YKY 3x2,5mm2</t>
  </si>
  <si>
    <t>Demontaż kabli zasilaczy trakcyjnych YAKYFpy 1x500mm2</t>
  </si>
  <si>
    <t>Demontaż szafy sterowania odłącznikami trakcyjnymi</t>
  </si>
  <si>
    <t>Demontaż odgromników</t>
  </si>
  <si>
    <t>Załadunek i wywóz gruzu do 20 km</t>
  </si>
  <si>
    <t>Transport złomu do 20 km</t>
  </si>
  <si>
    <t>11.60</t>
  </si>
  <si>
    <t>11.61</t>
  </si>
  <si>
    <t>11.62</t>
  </si>
  <si>
    <t>11.63</t>
  </si>
  <si>
    <t>11.64</t>
  </si>
  <si>
    <t>11.65</t>
  </si>
  <si>
    <t>11.66</t>
  </si>
  <si>
    <t>11.67</t>
  </si>
  <si>
    <t>11.68</t>
  </si>
  <si>
    <t>11.69</t>
  </si>
  <si>
    <t>11.70</t>
  </si>
  <si>
    <t>11.71</t>
  </si>
  <si>
    <t>11.72</t>
  </si>
  <si>
    <t>11.73</t>
  </si>
  <si>
    <t>11.74</t>
  </si>
  <si>
    <t>11.75</t>
  </si>
  <si>
    <t>Cena</t>
  </si>
  <si>
    <t>Wartość</t>
  </si>
  <si>
    <t>jednost</t>
  </si>
  <si>
    <t xml:space="preserve">RAZEM: </t>
  </si>
  <si>
    <t>Montaż ogrodzenia systemowego panelowego z siatki zgrzewanej z prętów 4mm o wysokości 1,8 m na podmurówce z elementów prefabrykowanych wraz z bramą wjazdową przesuwną o szerokości 4m</t>
  </si>
  <si>
    <t>Wartość
zł</t>
  </si>
  <si>
    <t>jednost.</t>
  </si>
  <si>
    <r>
      <t xml:space="preserve">Tynki zwykłe kategorii III </t>
    </r>
    <r>
      <rPr>
        <b/>
        <sz val="8"/>
        <color rgb="FF000000"/>
        <rFont val="Arial Narrow"/>
        <family val="2"/>
        <charset val="238"/>
      </rPr>
      <t>ścian i słupów</t>
    </r>
    <r>
      <rPr>
        <sz val="8"/>
        <color rgb="FF000000"/>
        <rFont val="Arial Narrow"/>
        <family val="2"/>
        <charset val="238"/>
      </rPr>
      <t xml:space="preserve"> wykonywane mechanicznie</t>
    </r>
  </si>
  <si>
    <r>
      <t xml:space="preserve">Tynki zwykłe kategorii III </t>
    </r>
    <r>
      <rPr>
        <b/>
        <sz val="8"/>
        <color rgb="FF000000"/>
        <rFont val="Arial Narrow"/>
        <family val="2"/>
        <charset val="238"/>
      </rPr>
      <t>stropów i podciągów</t>
    </r>
    <r>
      <rPr>
        <sz val="8"/>
        <color rgb="FF000000"/>
        <rFont val="Arial Narrow"/>
        <family val="2"/>
        <charset val="238"/>
      </rPr>
      <t xml:space="preserve"> wykonywane mechanicznie</t>
    </r>
  </si>
  <si>
    <t>Linia kolejowa nr 47 (WKD)
Część IV Obiekty inżynieryjne
Zestawienie zbiorcze</t>
  </si>
  <si>
    <t>RAZEM (netto):</t>
  </si>
  <si>
    <t>IZOLACJA</t>
  </si>
  <si>
    <t>ŁOŻYSKA</t>
  </si>
  <si>
    <t>URZĄDZENIA DYLATACYJNE</t>
  </si>
  <si>
    <t>ELEMENTY ZABEZPIECZAJĄCE</t>
  </si>
  <si>
    <t>cena jedn.         zł</t>
  </si>
  <si>
    <t>wartość                    zł</t>
  </si>
  <si>
    <t>Cena Jedn.</t>
  </si>
  <si>
    <t>Wartość [PLN]</t>
  </si>
  <si>
    <t>SUMA:</t>
  </si>
  <si>
    <t>KOSZTORYS ROBÓT DROGOWYCH NA ZJEŹDZIE z działki 16/9 do działki 12/1 w Grodzisku Mazowieckim</t>
  </si>
  <si>
    <t>ŁĄCZNIE (netto) - Część Przebudowa linii 4SN:</t>
  </si>
  <si>
    <t xml:space="preserve">Cena Jednost. </t>
  </si>
  <si>
    <t>Wartość netto</t>
  </si>
  <si>
    <t>RAZEM Roboty przygotowawcze</t>
  </si>
  <si>
    <t>RAZEM Roboty w zakresie sieci trakcyjnej</t>
  </si>
  <si>
    <t>RAZEM Roboty w zakresie budowy uszynienia grupowego</t>
  </si>
  <si>
    <t>RAZEM Roboty w zakresie budowy sieci powrotnej</t>
  </si>
  <si>
    <t>RAZEM Roboty w zakresie budowy kabli zasilaczy i powrotnych</t>
  </si>
  <si>
    <t>RAZEM Roboty w zakresie sterowania lokalnego odłącznikami</t>
  </si>
  <si>
    <t>RAZEM Roboty w zakresie podstacji trakcyjnej</t>
  </si>
  <si>
    <t>RAZEM Fazowanie robót</t>
  </si>
  <si>
    <t>RAZEM Demontaż</t>
  </si>
  <si>
    <t>ŁĄCZNIE  (netto) - Część S: SIEĆ TRAKCYJNA</t>
  </si>
  <si>
    <t>cena jedn. zł</t>
  </si>
  <si>
    <t>Wartość   zł</t>
  </si>
  <si>
    <t>Suma:</t>
  </si>
  <si>
    <t>01 PRACE PRZYGOTOWAWCZE I TOWARZYSZĄCE</t>
  </si>
  <si>
    <t>03 OBIEKTY KUBATUROWE</t>
  </si>
  <si>
    <t>06 ZAGOSPODAROWANIE PERONÓW</t>
  </si>
  <si>
    <t>10 LINIA POTRZEB NIETRAKCYJNYCH</t>
  </si>
  <si>
    <t>11 SIEĆ TRAKCYJNA Z ZASILANIEM I STEROWANIEM</t>
  </si>
  <si>
    <t>12 SIECI SANITARNE</t>
  </si>
  <si>
    <t>13 ZIELEŃ</t>
  </si>
  <si>
    <t>14 BRANŻA GEOTECHNICZNA</t>
  </si>
  <si>
    <t>16 BRANŻA TELEKOMUNIKACYJNA</t>
  </si>
  <si>
    <t>Budowa, przebudowa i rozbudowa linii kolejowej nr 47 w zakresie dobudowy drugiego toru wraz z infrastrukturą towarzyszącą, w ramach zadania: „Modernizacja  infrastruktury kolejowej Linii WKD – poprzez budowę drugiego toru linii kolejowej nr 47 od Podkowy Leśnej do Grodziska Mazowieckiego”</t>
  </si>
  <si>
    <t>45.23</t>
  </si>
  <si>
    <t xml:space="preserve">Zakup, montaż i uruchomienie modułu systemu teletransmisyjbego SDH </t>
  </si>
  <si>
    <t>RAZEM:</t>
  </si>
  <si>
    <t>OZNAKOWANIE POZIOME CIENKOWARSTWOWE</t>
  </si>
  <si>
    <t>Rozbiórka bariery U-12a typ olsztyński</t>
  </si>
  <si>
    <t>Rozbiórka oznakowania pionowego</t>
  </si>
  <si>
    <t>Prace przygotowawcze i towarzyszące</t>
  </si>
  <si>
    <t>Roboty różne</t>
  </si>
  <si>
    <t>Roboty inne</t>
  </si>
  <si>
    <t>ELEKTROENERGETYKA NIETRAKCYJNA nN</t>
  </si>
  <si>
    <t>UKŁAD TOROWY, PODTORZE I ODWODNIENIE</t>
  </si>
  <si>
    <t>OBIEKTY INŻYNIERYJNE</t>
  </si>
  <si>
    <t>BUDOWA PERONÓW</t>
  </si>
  <si>
    <t>PRZEJAZDY I DROGI</t>
  </si>
  <si>
    <t>ELEKTROENERGETYKA NIETRAKCYJNA - PRZEBUDOWA SIECI ELEKTROENERGETYCZNYCH nN, SN</t>
  </si>
  <si>
    <t>02 UKŁAD TOROWY, PODTORZE I ODWODNIENIE</t>
  </si>
  <si>
    <t>Wartość robót netto:</t>
  </si>
  <si>
    <t>PRZEDMIAR ROBÓT DO WYPEŁNIENIA NR 16</t>
  </si>
  <si>
    <t>PRZEDMIAR ROBÓT DO WYPEŁNIENIA</t>
  </si>
  <si>
    <t>PRZEDMIAR ROBÓT DO WYPEŁNIENIA NR 15</t>
  </si>
  <si>
    <t>PRZEDMIAR ROBÓT DO WYPEŁNIENIA NR 14</t>
  </si>
  <si>
    <t>PRZEDMIAR ROBÓT DO WYPEŁNIENIA NR 13</t>
  </si>
  <si>
    <t>PRZEDMIAR ROBÓT DO WYPEŁNIENIA NR 12</t>
  </si>
  <si>
    <t>PRZEDMIAR ROBÓT DO WYPEŁNIENIA NR 11</t>
  </si>
  <si>
    <t>PRZEDMIAR ROBÓT DO WYPEŁNIENIA NR 10</t>
  </si>
  <si>
    <t>PRZEDMIAR ROBÓT DO WYPEŁNIENIA NR 09</t>
  </si>
  <si>
    <t>PRZEDMIAR ROBÓT DO WYPEŁNIENIA NR 08</t>
  </si>
  <si>
    <t>PRZEDMIAR ROBÓT DO WYPEŁNIENIA NR 07</t>
  </si>
  <si>
    <t>PRZEDMIAR ROBÓT DO WYPEŁNIENIA NR 06</t>
  </si>
  <si>
    <t>PRZEDMIAR ROBÓT DO WYPEŁNIENIA NR 05</t>
  </si>
  <si>
    <t>PRZEDMIAR ROBÓT DO WYPEŁNIENIA NR 04</t>
  </si>
  <si>
    <t>PRZEDMIAR ROBÓT DO WYPEŁNIENIA NR 03</t>
  </si>
  <si>
    <t>PRZEDMIAR ROBÓT DO WYPEŁNIENIA NR 02</t>
  </si>
  <si>
    <t>PRZEDMIAR ROBÓT DO WYPEŁNIENIA NR 01</t>
  </si>
  <si>
    <t xml:space="preserve">Wartość robót netto: </t>
  </si>
  <si>
    <t>PRZEDMIAR ROBÓT NR 16</t>
  </si>
  <si>
    <t>PRZEDMIAR ROBÓT NR 15</t>
  </si>
  <si>
    <t>PRZEDMIAR ROBÓT NR 14</t>
  </si>
  <si>
    <t>PRZEDMIAR ROBÓT NR 13</t>
  </si>
  <si>
    <t>PRZEDMIAR ROBÓT NR 12</t>
  </si>
  <si>
    <t>PRZEDMIAR ROBÓT NR 11</t>
  </si>
  <si>
    <t>PRZEDMIAR ROBÓT NR 10</t>
  </si>
  <si>
    <t>PRZEDMIAR ROBÓT NR 09</t>
  </si>
  <si>
    <t>PRZEDMIAR ROBÓT NR 08</t>
  </si>
  <si>
    <t>PRZEDMIAR ROBÓT NR 07</t>
  </si>
  <si>
    <t>PRZEDMIAR ROBÓT NR 06</t>
  </si>
  <si>
    <t>PRZEDMIAR ROBÓT NR 05</t>
  </si>
  <si>
    <t>PRZEDMIAR ROBÓT</t>
  </si>
  <si>
    <t>PRZEDMIAR ROBÓT NR 04</t>
  </si>
  <si>
    <t>PRZEDMIAR ROBÓT NR 03</t>
  </si>
  <si>
    <t>PRZEDMIAR ROBÓT NR 02</t>
  </si>
  <si>
    <t>PRZEDMIAR ROBÓT NR 01</t>
  </si>
  <si>
    <t>Remont Budynku dworca Podkowa Leśna Główna - Architektura</t>
  </si>
  <si>
    <t>Remont Budynku dworca Podkowa Leśna Główna - Konstrukcja</t>
  </si>
  <si>
    <t>Remont Budynku dworca Podkowa Leśna Główna -  Instalacje sanitarne</t>
  </si>
  <si>
    <t>Remont Budynku dworca Podkowa Leśna Główna -  Instalacje elektryczne i teletechniczne</t>
  </si>
  <si>
    <t>Remont Budynku dworca Grodzisk Mazowiecki Radońska - Architektura</t>
  </si>
  <si>
    <t>Remont Budynku dworca Grodzisk Mazowiecki Radońska - Konstrukcja</t>
  </si>
  <si>
    <t>Remont Budynku dworca Grodzisk Mazowiecki Radońska -  Instalacje sanitarne</t>
  </si>
  <si>
    <t>Remont Budynku dworca Grodzisk Mazowiecki Radońska -  Instalacje elektryczne i teletechniczne</t>
  </si>
  <si>
    <t>Elementy montażowe do miski ustępowej montowane na ścianie</t>
  </si>
  <si>
    <t>Zakup, montaż i uruchomienie modułu wyniesionego centralki dyspozytorskiej typu SLICAN  przewodowej łączności kolejowej w projektowanym kontenerze z aparatem systemowym zainstalowanym w budynku stacyjnym</t>
  </si>
  <si>
    <t>Przebudowa istniejącego modułu wyniesionego centrali dyspozytorskiej systemu przewodowej łączności kolejowej SŁK typu SLICAN</t>
  </si>
  <si>
    <t>Zakup, montaż i uruchomienie modułu wyniesionego centralki dyspozytorskiej typu SLICAN przewodowej łączności kolejowej w projektowanym kontenerze z aparatem systemowym zainstalowanym w budynku stacyjnym</t>
  </si>
  <si>
    <t>Zakup, montaż i uruchomienie modułu systemu teletransmisji SDH STM-4</t>
  </si>
  <si>
    <t>Zakup, montaż i uruchomienie siłowni telekomunikacyjnej</t>
  </si>
  <si>
    <t>Zakup, okablowanie, montaż i uruchomienie  w szafie  teletechnicznej peronowej SIP switcha , konwertera audio  i wzmacniacza rozgloszeniowego nagłaśniającego perony oraz sprawdzenie działania sieci rozgloszeniowej</t>
  </si>
  <si>
    <t>Zakup, montaż, okablowanie i uruchomienie centralki sygnalizacji alarmu pożaru .</t>
  </si>
  <si>
    <t>Zakup, montaż, okablowanie i uruchomienie centralki sygnalizacji alarmu włamania .</t>
  </si>
  <si>
    <t>Zakup i montaż 2 tablic informacji podróżnych SIP na konstrukcji wsporczej</t>
  </si>
  <si>
    <t>Rozbudowa urządzeń systemu SIP</t>
  </si>
  <si>
    <t>Zakup i montaż kamery monitoringu i konwertera oraz okablowanie i uruchomienie</t>
  </si>
  <si>
    <t>Remont Budynku dworca Podkowa Leśna Główna - Instalacje sanitarne</t>
  </si>
  <si>
    <t>Remont Budynku dworca Podkowa Leśna Główna - Instalacje elektryczne i teletechniczne</t>
  </si>
  <si>
    <t>Remont Budynku dworca Grodzisk Mazowiecki Radońska - Instalacje sanitarne</t>
  </si>
  <si>
    <t>Remont Budynku dworca Grodzisk Mazowiecki Radońska - Instalacje elektryczne i teletechniczne</t>
  </si>
  <si>
    <t>System sygnalizacji włamania i napadu (SSWiN)</t>
  </si>
  <si>
    <t>L</t>
  </si>
  <si>
    <t>A</t>
  </si>
  <si>
    <t>I</t>
  </si>
  <si>
    <t>S</t>
  </si>
  <si>
    <t>N</t>
  </si>
  <si>
    <t>E</t>
  </si>
  <si>
    <t>GD</t>
  </si>
  <si>
    <t>ROBOTY W ZAKRESIE BURZENIA I ROZBIÓRKI OBIEKTÓW BUDOWLANYCH</t>
  </si>
  <si>
    <t>W</t>
  </si>
  <si>
    <t>Zabezpieczenie grup drzew na okres wykonywania robót</t>
  </si>
  <si>
    <t>Zabezpieczenie drzew na okres wykonywania robót</t>
  </si>
  <si>
    <t>Wywożenie karpiny  - dodatek za dalsze 0,5 km wywozu (krotność = 16)</t>
  </si>
  <si>
    <t>Wywożenie i utylizacja karpiny</t>
  </si>
  <si>
    <t>05 BUDOWA PERONÓW</t>
  </si>
  <si>
    <t>04 OBIEKTY INŻYNIERYJNE</t>
  </si>
  <si>
    <t>07 PRZEJAZDY I DROGI</t>
  </si>
  <si>
    <t>08 ELEKTROENERGETYKA NIETRAKCYJNA nN</t>
  </si>
  <si>
    <t>15 BRANŻA SRK</t>
  </si>
  <si>
    <t>09 ELEKTROENERGETYKA NIETRAKCYJNA - PRZEBUDOWA SIECI ELEKTROENERGETYCZNYCH nN, SN</t>
  </si>
  <si>
    <t>SUMA
Podkowa Leśna Główna</t>
  </si>
  <si>
    <t>SUMA
Grodzisk Mazowiecki Radońska</t>
  </si>
  <si>
    <t>ŁĄCZNIE (netto) - Część Przebudowa linii 2Osw:</t>
  </si>
  <si>
    <t>ŁĄCZNIE (netto) - Część Przebudowa linii 4nN:</t>
  </si>
  <si>
    <t>Informacje służące do wypełnienia niniejszego formularza:</t>
  </si>
  <si>
    <t>2. Pozostałe pola niniejszego formularza zostały zabezpieczone ochroną, bez możliwości edycji. Wybrane pola zacienione innymi kolorami zawierają formuły obliczeniowe.</t>
  </si>
  <si>
    <t>1. Wykonawca zobowiązany jest do wypełnienia wyłącznie pól o odcieniu jasnożółtym znajdujących się w kolumnie nr 6 - w zakresie odpowiadającym oferowanej jednostkowej cenie netto w zł za określoną pozycję Przedmiaru.</t>
  </si>
  <si>
    <t>B</t>
  </si>
  <si>
    <t>3,226a</t>
  </si>
  <si>
    <t>3,226b</t>
  </si>
  <si>
    <t>3,226c</t>
  </si>
  <si>
    <t>3,505a</t>
  </si>
  <si>
    <t>3,505b</t>
  </si>
  <si>
    <t>3,505c</t>
  </si>
  <si>
    <t>2,13a</t>
  </si>
  <si>
    <t>Ograniczenie torowiska ścianką L o wysokości do 60cm lub krawężnikiem drogowym 30x15cm w lokalizacjach: przejazd Średnia, przejazd Okrężna, przejazd Środkowa</t>
  </si>
  <si>
    <t>2,16a</t>
  </si>
  <si>
    <t>Izolacje pionowe z płyt styropianowych XPS gr. 12cm na lepiku bez siatki metalowej</t>
  </si>
  <si>
    <t>Certyfikacja TSI PRM na etapie wykonania robót</t>
  </si>
  <si>
    <t>Obowiązki i zalecenia wynikające z decyzji środowiskowej</t>
  </si>
  <si>
    <t>Rozbiórka powierzchni peronu z kostki chodnikowej, w tym rozbiórka peronu tymczasowego</t>
  </si>
  <si>
    <t>Nawierzchnia z płytek chodnikowych o grubości 6 cm na podsypce cementowo-piaskowej o gr. 3 cm (peron), w tym budowa peronu tymczasowego</t>
  </si>
  <si>
    <t>Wykonanie umocnienia prefabrykowanym ściekiem korytkowym (klasa bet.C25/30)</t>
  </si>
  <si>
    <t>9.19a</t>
  </si>
  <si>
    <t>Przewieszenie złącza kablowego na projektowany słup</t>
  </si>
  <si>
    <t>Montaż słupa narożnego N-12/E15 z głowicą kablową, osprzętem, uziomem i robotami ziemnymi</t>
  </si>
  <si>
    <t>Montaż słupa przelotowego P-12/E4.3 z głowicą kablową, osprzętem, uziomem i robotami ziemnymi</t>
  </si>
  <si>
    <t>Przewieszenie opraw oświetleniowych na słupy w nowych lokalizacjach (2 kpl istniejące oraz 1 kpl nowy)</t>
  </si>
  <si>
    <t>Budowa złącza ZK-1</t>
  </si>
  <si>
    <t>Montaż rozłącznika z napędem ręcznym i konstrukcji pod rozłącznik na słup
wraz z osprzętem mocującym</t>
  </si>
  <si>
    <t>Przewierty mechaniczne dla rury o średnicy 160 mm pod obiektami wraz z dostawą rury do przewiertów</t>
  </si>
  <si>
    <t>Montaż i stawianie stacji transformatorowych STS prefabrykowanych na żerdziach wirowanych pojedynczych o długości słupa 10.5m - moc transformatora: 40kVA - 4 szt; 63kVA - 2 szt; 100kVA - 1 szt</t>
  </si>
  <si>
    <t>Sadzenie roślin</t>
  </si>
  <si>
    <t>Pielęgnacja roślin</t>
  </si>
  <si>
    <t xml:space="preserve">Zakup i transport ziemi urodzajnej wraz z hydrożelem i mikoryzą do całkowitej zaprawy dołów pod drzewa </t>
  </si>
  <si>
    <t>Sadzenie drzew liściastych na terenie płaskim, forma pienna wraz z całkowitą zaprawą dołów z zastosowaniem ziemi urodzajnej lub kompostowej z  mikoryzą  i hydrożelem oraz palikowaniem (3 paliki z pasem o szer min. 5 cm)</t>
  </si>
  <si>
    <t xml:space="preserve">Sadzenie krzewów z całkowitą zaprawą dołów z zastosowaniem mikoryzy i hydrożelu </t>
  </si>
  <si>
    <t xml:space="preserve">Sadzenie pnączy z całkowitą zaprawą dołów z zastosowaniem mikoryzy i hydrożelu </t>
  </si>
  <si>
    <t>Odwiezienie ziemi nieurodzajnej z dołów pod rośliny</t>
  </si>
  <si>
    <t>Zakup i transport kory drzewnej</t>
  </si>
  <si>
    <t>Ściółkowanie krzewów i drzew powierzchniowo korą na grubość 10cm</t>
  </si>
  <si>
    <t>m²</t>
  </si>
  <si>
    <t>Zakup palików do drzew</t>
  </si>
  <si>
    <t>Pielęgnacja drzew liściastych na terenie płaskim, forma pienna</t>
  </si>
  <si>
    <t>Pielęgnacja krzewów na terenie płaskim</t>
  </si>
  <si>
    <t>Pielęgnacja pnączy na terenie płaskim</t>
  </si>
  <si>
    <t>11.5a</t>
  </si>
  <si>
    <t>11.5b</t>
  </si>
  <si>
    <t>Słupy stalowe bramek na podwójnym fundamencie palowym - 8.2 m</t>
  </si>
  <si>
    <t xml:space="preserve">Słupy stalowe bramek na podwójnym fundamencie palowym - 9.0 m </t>
  </si>
  <si>
    <t>2,4a</t>
  </si>
  <si>
    <t>11.17a</t>
  </si>
  <si>
    <t>11.17b</t>
  </si>
  <si>
    <t>Kotwienie stałe sieci typu C120-2C</t>
  </si>
  <si>
    <t>Kotwienie stałe sieci typu C95-C</t>
  </si>
  <si>
    <t>12.1a</t>
  </si>
  <si>
    <t>Budowa kanałów z rur kanalizacyjnych PVC-U SN8 250 mm</t>
  </si>
  <si>
    <t>12.4a</t>
  </si>
  <si>
    <t>12.4b</t>
  </si>
  <si>
    <t>Montaż studzienki kanalizacyjnej Dn1000 mm z włazem żeliwnym Ø600mm klasy obc. D400</t>
  </si>
  <si>
    <t>12.6a</t>
  </si>
  <si>
    <t>Montaż wylotu Dn200</t>
  </si>
  <si>
    <t>12.7a</t>
  </si>
  <si>
    <t>12.7b</t>
  </si>
  <si>
    <t>Likwidacja istn. kan. deszczowej o średnicy Dn100-500mm wraz ze studniami</t>
  </si>
  <si>
    <t>Regulacja włazu istn. studzienki ściekowej Dn500</t>
  </si>
  <si>
    <t>12.17</t>
  </si>
  <si>
    <t>12.18</t>
  </si>
  <si>
    <t>12.19</t>
  </si>
  <si>
    <t>12.20</t>
  </si>
  <si>
    <t>12.21</t>
  </si>
  <si>
    <t>Likwidacja istniejącego szamba</t>
  </si>
  <si>
    <t>Czyszczenie wraz z kamerowaniem istniejącego kanału Dn300-400</t>
  </si>
  <si>
    <t>Regulacja włazu istniejącej studni kanalizacyjnej Dn1200</t>
  </si>
  <si>
    <t>Budowa przyłączy kanalizacji sanitarnej z rur 160PVC SN8 (2 odc.)</t>
  </si>
  <si>
    <t xml:space="preserve">Zakup, montaż z uruchomieniem automatu sprzedaży biletów </t>
  </si>
  <si>
    <t>Zakup, montaż z uruchomieniem automatu sprzedaży biletów</t>
  </si>
  <si>
    <t>Karczowanie karcz (śr. &lt; 16 cm)</t>
  </si>
  <si>
    <t>Karczowanie karcz (śr. 16 - 25 cm)</t>
  </si>
  <si>
    <t>Karczowanie karcz (śr. 26 - 35 cm)</t>
  </si>
  <si>
    <t>Karczowanie karcz (śr. 36 - 45 cm)</t>
  </si>
  <si>
    <t>Karczowanie karcz (śr. 46 - 55 cm)</t>
  </si>
  <si>
    <t>Karczowanie karcz (śr. 56 - 65 cm)</t>
  </si>
  <si>
    <t>Karczowanie karcz (śr. 66 - 75 cm)</t>
  </si>
  <si>
    <t>Karczowanie karcz (śr. &gt; 76 cm)</t>
  </si>
  <si>
    <t>Demontaż i przeniesienie masztu z fundamentem oraz zakup i montaż nowej kamery monitoringu oraz okablowanie i uruchomienie</t>
  </si>
  <si>
    <t>Wykonanie i utrzymanie w czasie budowy tymczasowych wygrodzeń ochronnych o wysokości minimum 40 cm nad poziomem gruntu; zakotwiczonych w gruncie (np. zagłębione w ziemi na głębokość minimum 10 cm). Wygrodzenia zgodnie z decyzją środowiskową.</t>
  </si>
  <si>
    <t>2,6a</t>
  </si>
  <si>
    <t>GT.02</t>
  </si>
  <si>
    <t>Wzmocnienie powierzchniowe gruntu rodzimego poprzez stabilizację spoiwami o grubości 20cm w gruntach niespoistych oraz do 40cm w gruntach spoistych</t>
  </si>
  <si>
    <t>Utwardzenie placu przy torach odstawczych na stacji Grodzisk Mazowiecki Radońska klińcem 4-31.5 oraz wykonanie ścieżki o szerokości 80cm pomiędzy torami 4 i 6 poprzez zaklinowanie tłucznia klińcem</t>
  </si>
  <si>
    <t>11.45a</t>
  </si>
  <si>
    <t>Ułożenie rur ochronnych HDPE 160</t>
  </si>
  <si>
    <t>12.16a</t>
  </si>
  <si>
    <t>Montaż studni wodomierzowej Dn 1200 mm z włazem żeliwnym Ø600mm klasy obc. D400</t>
  </si>
</sst>
</file>

<file path=xl/styles.xml><?xml version="1.0" encoding="utf-8"?>
<styleSheet xmlns="http://schemas.openxmlformats.org/spreadsheetml/2006/main">
  <numFmts count="11">
    <numFmt numFmtId="164" formatCode="_-* #,##0.00_-;\-* #,##0.00_-;_-* &quot;-&quot;??_-;_-@_-"/>
    <numFmt numFmtId="165" formatCode="0.000"/>
    <numFmt numFmtId="166" formatCode="&quot;01.&quot;0"/>
    <numFmt numFmtId="167" formatCode="&quot;02.&quot;00"/>
    <numFmt numFmtId="168" formatCode="0.0"/>
    <numFmt numFmtId="169" formatCode="&quot;ST.02.&quot;00.00"/>
    <numFmt numFmtId="170" formatCode="#,##0.000"/>
    <numFmt numFmtId="171" formatCode="#,##0.0"/>
    <numFmt numFmtId="172" formatCode="#,##0.00\ &quot;zł&quot;"/>
    <numFmt numFmtId="173" formatCode="#,##0.00000"/>
    <numFmt numFmtId="174" formatCode="#,##0.00_ ;\-#,##0.00\ "/>
  </numFmts>
  <fonts count="7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6"/>
      <name val="Arial Narrow"/>
      <family val="2"/>
      <charset val="238"/>
    </font>
    <font>
      <b/>
      <sz val="12"/>
      <name val="Arial Narrow"/>
      <family val="2"/>
      <charset val="238"/>
    </font>
    <font>
      <i/>
      <u/>
      <sz val="10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name val="Times New Roman CE"/>
      <charset val="238"/>
    </font>
    <font>
      <i/>
      <u/>
      <sz val="10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name val="Arial Narrow"/>
      <family val="2"/>
      <charset val="238"/>
    </font>
    <font>
      <sz val="8"/>
      <name val="Times New Roman CE"/>
      <family val="1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b/>
      <sz val="9"/>
      <name val="Arial Narrow"/>
      <family val="2"/>
      <charset val="238"/>
    </font>
    <font>
      <b/>
      <sz val="8"/>
      <name val="Arial Narrow"/>
      <family val="2"/>
      <charset val="238"/>
    </font>
    <font>
      <i/>
      <sz val="8"/>
      <name val="Arial Narrow"/>
      <family val="2"/>
      <charset val="238"/>
    </font>
    <font>
      <sz val="8"/>
      <name val="Arial"/>
      <family val="2"/>
      <charset val="238"/>
    </font>
    <font>
      <sz val="8"/>
      <name val="Calibri"/>
      <family val="2"/>
      <scheme val="minor"/>
    </font>
    <font>
      <sz val="10"/>
      <color rgb="FF000000"/>
      <name val="Tahoma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Tahoma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 Narrow"/>
      <family val="2"/>
      <charset val="238"/>
    </font>
    <font>
      <sz val="10"/>
      <name val="PL Times New Roman"/>
    </font>
    <font>
      <i/>
      <sz val="10"/>
      <name val="Arial Narrow"/>
      <family val="2"/>
      <charset val="238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38"/>
    </font>
    <font>
      <sz val="8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8"/>
      <color indexed="8"/>
      <name val="Arial Narrow"/>
      <family val="2"/>
      <charset val="238"/>
    </font>
    <font>
      <b/>
      <sz val="8"/>
      <color indexed="8"/>
      <name val="Arial Narrow"/>
      <family val="2"/>
      <charset val="238"/>
    </font>
    <font>
      <vertAlign val="superscript"/>
      <sz val="8"/>
      <name val="Arial Narrow"/>
      <family val="2"/>
      <charset val="238"/>
    </font>
    <font>
      <sz val="8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i/>
      <sz val="8"/>
      <color rgb="FF000000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7.7"/>
      <color rgb="FF000000"/>
      <name val="Arial Narrow"/>
      <family val="2"/>
      <charset val="238"/>
    </font>
    <font>
      <b/>
      <sz val="12"/>
      <color rgb="FF000000"/>
      <name val="Arial"/>
      <family val="2"/>
      <charset val="238"/>
    </font>
    <font>
      <sz val="9"/>
      <color rgb="FF000000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b/>
      <sz val="1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0"/>
      <color theme="1"/>
      <name val="Calibri"/>
      <family val="2"/>
      <scheme val="minor"/>
    </font>
    <font>
      <b/>
      <i/>
      <sz val="8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i/>
      <sz val="7.5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u/>
      <sz val="10"/>
      <name val="Arial Narrow"/>
      <family val="2"/>
      <charset val="238"/>
    </font>
    <font>
      <sz val="8"/>
      <color rgb="FFFF0000"/>
      <name val="Arial Narrow"/>
      <family val="2"/>
      <charset val="238"/>
    </font>
    <font>
      <sz val="9"/>
      <color rgb="FFFF0000"/>
      <name val="Arial Narrow"/>
      <family val="2"/>
      <charset val="238"/>
    </font>
    <font>
      <b/>
      <sz val="8"/>
      <color rgb="FFFF0000"/>
      <name val="Arial Narrow"/>
      <family val="2"/>
      <charset val="238"/>
    </font>
    <font>
      <b/>
      <sz val="9"/>
      <color rgb="FFFF0000"/>
      <name val="Arial"/>
      <family val="2"/>
      <charset val="238"/>
    </font>
    <font>
      <sz val="8"/>
      <color theme="0"/>
      <name val="Arial Narrow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0" tint="-0.34998626667073579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D8D8D8"/>
        <bgColor indexed="64"/>
      </patternFill>
    </fill>
    <fill>
      <patternFill patternType="solid">
        <fgColor rgb="FFD9D9D9"/>
        <bgColor indexed="64"/>
      </patternFill>
    </fill>
  </fills>
  <borders count="1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FF0000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rgb="FFFF0000"/>
      </diagonal>
    </border>
    <border>
      <left/>
      <right style="double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4" fillId="0" borderId="0" applyNumberFormat="0" applyFont="0" applyFill="0" applyBorder="0" applyAlignment="0" applyProtection="0">
      <alignment vertical="top"/>
    </xf>
    <xf numFmtId="0" fontId="21" fillId="0" borderId="0"/>
    <xf numFmtId="0" fontId="22" fillId="0" borderId="0" applyNumberFormat="0" applyFont="0" applyFill="0" applyBorder="0" applyAlignment="0" applyProtection="0">
      <alignment vertical="top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2" fillId="0" borderId="0"/>
    <xf numFmtId="0" fontId="21" fillId="0" borderId="0"/>
    <xf numFmtId="164" fontId="2" fillId="0" borderId="0" applyFont="0" applyFill="0" applyBorder="0" applyAlignment="0" applyProtection="0"/>
    <xf numFmtId="0" fontId="2" fillId="0" borderId="0"/>
    <xf numFmtId="164" fontId="43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/>
    <xf numFmtId="0" fontId="1" fillId="0" borderId="0"/>
  </cellStyleXfs>
  <cellXfs count="1880">
    <xf numFmtId="0" fontId="0" fillId="0" borderId="0" xfId="0"/>
    <xf numFmtId="0" fontId="5" fillId="0" borderId="0" xfId="1" applyNumberFormat="1" applyFont="1" applyFill="1" applyBorder="1" applyAlignment="1" applyProtection="1">
      <alignment vertical="top"/>
    </xf>
    <xf numFmtId="0" fontId="5" fillId="0" borderId="0" xfId="1" applyNumberFormat="1" applyFont="1" applyFill="1" applyBorder="1" applyAlignment="1" applyProtection="1">
      <alignment horizontal="center"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center" vertical="top"/>
    </xf>
    <xf numFmtId="0" fontId="6" fillId="0" borderId="0" xfId="1" applyNumberFormat="1" applyFont="1" applyFill="1" applyBorder="1" applyAlignment="1" applyProtection="1">
      <alignment horizontal="center" vertical="top"/>
    </xf>
    <xf numFmtId="0" fontId="20" fillId="0" borderId="15" xfId="0" applyFont="1" applyBorder="1" applyAlignment="1">
      <alignment horizontal="center" vertical="top"/>
    </xf>
    <xf numFmtId="0" fontId="19" fillId="0" borderId="7" xfId="0" applyFont="1" applyBorder="1" applyAlignment="1">
      <alignment horizontal="center" vertical="top"/>
    </xf>
    <xf numFmtId="0" fontId="19" fillId="0" borderId="7" xfId="0" applyFont="1" applyBorder="1" applyAlignment="1">
      <alignment vertical="top" wrapText="1"/>
    </xf>
    <xf numFmtId="49" fontId="19" fillId="0" borderId="7" xfId="2" quotePrefix="1" applyNumberFormat="1" applyFont="1" applyBorder="1" applyAlignment="1">
      <alignment horizontal="left" vertical="top" wrapText="1"/>
    </xf>
    <xf numFmtId="0" fontId="13" fillId="0" borderId="0" xfId="3" applyFont="1" applyBorder="1" applyAlignment="1">
      <alignment vertical="top"/>
    </xf>
    <xf numFmtId="0" fontId="5" fillId="0" borderId="0" xfId="1" applyFont="1" applyFill="1" applyBorder="1" applyAlignment="1" applyProtection="1">
      <alignment vertical="top"/>
    </xf>
    <xf numFmtId="0" fontId="5" fillId="0" borderId="0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vertical="top"/>
    </xf>
    <xf numFmtId="0" fontId="7" fillId="0" borderId="0" xfId="1" applyFont="1" applyFill="1" applyBorder="1" applyAlignment="1" applyProtection="1">
      <alignment vertical="top"/>
    </xf>
    <xf numFmtId="0" fontId="7" fillId="0" borderId="0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horizontal="center" vertical="top"/>
    </xf>
    <xf numFmtId="0" fontId="19" fillId="0" borderId="13" xfId="3" applyNumberFormat="1" applyFont="1" applyFill="1" applyBorder="1" applyAlignment="1" applyProtection="1">
      <alignment horizontal="center" vertical="top"/>
    </xf>
    <xf numFmtId="0" fontId="19" fillId="0" borderId="14" xfId="3" applyNumberFormat="1" applyFont="1" applyFill="1" applyBorder="1" applyAlignment="1" applyProtection="1">
      <alignment horizontal="center" vertical="top"/>
    </xf>
    <xf numFmtId="0" fontId="20" fillId="0" borderId="15" xfId="3" applyNumberFormat="1" applyFont="1" applyFill="1" applyBorder="1" applyAlignment="1" applyProtection="1">
      <alignment horizontal="center" vertical="top"/>
    </xf>
    <xf numFmtId="0" fontId="19" fillId="0" borderId="7" xfId="3" applyNumberFormat="1" applyFont="1" applyFill="1" applyBorder="1" applyAlignment="1" applyProtection="1">
      <alignment horizontal="center" vertical="top"/>
    </xf>
    <xf numFmtId="0" fontId="19" fillId="0" borderId="14" xfId="3" applyNumberFormat="1" applyFont="1" applyFill="1" applyBorder="1" applyAlignment="1" applyProtection="1">
      <alignment horizontal="center" vertical="top" wrapText="1"/>
    </xf>
    <xf numFmtId="16" fontId="19" fillId="0" borderId="7" xfId="3" applyNumberFormat="1" applyFont="1" applyFill="1" applyBorder="1" applyAlignment="1" applyProtection="1">
      <alignment horizontal="center" vertical="top"/>
    </xf>
    <xf numFmtId="16" fontId="19" fillId="0" borderId="7" xfId="3" applyNumberFormat="1" applyFont="1" applyFill="1" applyBorder="1" applyAlignment="1" applyProtection="1">
      <alignment horizontal="center" vertical="top" wrapText="1"/>
    </xf>
    <xf numFmtId="0" fontId="19" fillId="0" borderId="7" xfId="3" applyNumberFormat="1" applyFont="1" applyFill="1" applyBorder="1" applyAlignment="1" applyProtection="1">
      <alignment horizontal="center" vertical="top" wrapText="1"/>
    </xf>
    <xf numFmtId="0" fontId="31" fillId="0" borderId="0" xfId="0" applyFont="1" applyBorder="1" applyAlignment="1">
      <alignment horizontal="center" vertical="top"/>
    </xf>
    <xf numFmtId="0" fontId="19" fillId="0" borderId="30" xfId="2" applyFont="1" applyBorder="1" applyAlignment="1">
      <alignment horizontal="center" vertical="top"/>
    </xf>
    <xf numFmtId="0" fontId="19" fillId="0" borderId="29" xfId="2" quotePrefix="1" applyFont="1" applyBorder="1" applyAlignment="1">
      <alignment horizontal="left" vertical="top" wrapText="1"/>
    </xf>
    <xf numFmtId="0" fontId="19" fillId="0" borderId="29" xfId="2" applyFont="1" applyBorder="1" applyAlignment="1">
      <alignment horizontal="center" vertical="top"/>
    </xf>
    <xf numFmtId="49" fontId="19" fillId="0" borderId="29" xfId="2" quotePrefix="1" applyNumberFormat="1" applyFont="1" applyBorder="1" applyAlignment="1">
      <alignment horizontal="left" vertical="top" wrapText="1"/>
    </xf>
    <xf numFmtId="0" fontId="19" fillId="0" borderId="29" xfId="2" applyFont="1" applyBorder="1" applyAlignment="1">
      <alignment horizontal="left" vertical="top" wrapText="1"/>
    </xf>
    <xf numFmtId="0" fontId="18" fillId="0" borderId="0" xfId="3" applyFont="1" applyFill="1" applyBorder="1" applyAlignment="1">
      <alignment vertical="top"/>
    </xf>
    <xf numFmtId="0" fontId="9" fillId="0" borderId="2" xfId="1" applyNumberFormat="1" applyFont="1" applyFill="1" applyBorder="1" applyAlignment="1" applyProtection="1">
      <alignment vertical="top"/>
    </xf>
    <xf numFmtId="4" fontId="9" fillId="0" borderId="2" xfId="1" applyNumberFormat="1" applyFont="1" applyFill="1" applyBorder="1" applyAlignment="1" applyProtection="1">
      <alignment vertical="top"/>
    </xf>
    <xf numFmtId="0" fontId="13" fillId="0" borderId="0" xfId="3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9" fillId="0" borderId="37" xfId="3" applyNumberFormat="1" applyFont="1" applyFill="1" applyBorder="1" applyAlignment="1" applyProtection="1">
      <alignment horizontal="center" vertical="top"/>
    </xf>
    <xf numFmtId="0" fontId="7" fillId="0" borderId="0" xfId="5" applyNumberFormat="1" applyFont="1" applyFill="1" applyBorder="1" applyAlignment="1">
      <alignment horizontal="center" vertical="center" wrapText="1"/>
    </xf>
    <xf numFmtId="0" fontId="7" fillId="0" borderId="0" xfId="5" applyNumberFormat="1" applyFont="1" applyFill="1" applyBorder="1" applyAlignment="1">
      <alignment vertical="center" wrapText="1"/>
    </xf>
    <xf numFmtId="0" fontId="19" fillId="0" borderId="37" xfId="0" applyFont="1" applyBorder="1" applyAlignment="1">
      <alignment horizontal="center" vertical="top"/>
    </xf>
    <xf numFmtId="0" fontId="19" fillId="0" borderId="20" xfId="0" applyFont="1" applyBorder="1" applyAlignment="1">
      <alignment horizontal="center" vertical="top"/>
    </xf>
    <xf numFmtId="0" fontId="40" fillId="0" borderId="0" xfId="6" applyNumberFormat="1" applyFont="1" applyFill="1" applyBorder="1" applyAlignment="1" applyProtection="1">
      <alignment horizontal="left" vertical="top" wrapText="1"/>
    </xf>
    <xf numFmtId="0" fontId="40" fillId="0" borderId="0" xfId="6" applyNumberFormat="1" applyFont="1" applyFill="1" applyBorder="1" applyAlignment="1" applyProtection="1">
      <alignment horizontal="center" vertical="top"/>
    </xf>
    <xf numFmtId="0" fontId="26" fillId="0" borderId="0" xfId="6" applyNumberFormat="1" applyFont="1" applyFill="1" applyBorder="1" applyAlignment="1" applyProtection="1">
      <alignment horizontal="left" vertical="top" wrapText="1"/>
    </xf>
    <xf numFmtId="0" fontId="26" fillId="0" borderId="0" xfId="6" applyNumberFormat="1" applyFont="1" applyFill="1" applyBorder="1" applyAlignment="1" applyProtection="1">
      <alignment horizontal="center" vertical="top"/>
    </xf>
    <xf numFmtId="0" fontId="44" fillId="0" borderId="0" xfId="3" applyFont="1" applyFill="1" applyBorder="1" applyAlignment="1">
      <alignment vertical="top"/>
    </xf>
    <xf numFmtId="0" fontId="19" fillId="0" borderId="3" xfId="1" applyNumberFormat="1" applyFont="1" applyFill="1" applyBorder="1" applyAlignment="1" applyProtection="1">
      <alignment horizontal="center" vertical="top"/>
    </xf>
    <xf numFmtId="0" fontId="18" fillId="0" borderId="0" xfId="3" applyFont="1" applyFill="1" applyBorder="1" applyAlignment="1">
      <alignment horizontal="center" vertical="top"/>
    </xf>
    <xf numFmtId="0" fontId="44" fillId="0" borderId="0" xfId="3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5" fillId="0" borderId="40" xfId="1" applyNumberFormat="1" applyFont="1" applyFill="1" applyBorder="1" applyAlignment="1" applyProtection="1">
      <alignment horizontal="center" vertical="top"/>
    </xf>
    <xf numFmtId="0" fontId="5" fillId="0" borderId="33" xfId="1" applyNumberFormat="1" applyFont="1" applyFill="1" applyBorder="1" applyAlignment="1" applyProtection="1">
      <alignment horizontal="center" vertical="top"/>
    </xf>
    <xf numFmtId="0" fontId="5" fillId="0" borderId="33" xfId="1" applyNumberFormat="1" applyFont="1" applyFill="1" applyBorder="1" applyAlignment="1" applyProtection="1">
      <alignment vertical="top"/>
    </xf>
    <xf numFmtId="0" fontId="5" fillId="0" borderId="67" xfId="1" applyNumberFormat="1" applyFont="1" applyFill="1" applyBorder="1" applyAlignment="1" applyProtection="1">
      <alignment horizontal="center" vertical="top"/>
    </xf>
    <xf numFmtId="0" fontId="6" fillId="0" borderId="41" xfId="1" applyNumberFormat="1" applyFont="1" applyFill="1" applyBorder="1" applyAlignment="1" applyProtection="1">
      <alignment horizontal="center" vertical="top"/>
    </xf>
    <xf numFmtId="49" fontId="7" fillId="0" borderId="68" xfId="1" applyNumberFormat="1" applyFont="1" applyFill="1" applyBorder="1" applyAlignment="1" applyProtection="1">
      <alignment horizontal="center" vertical="top"/>
    </xf>
    <xf numFmtId="0" fontId="7" fillId="0" borderId="68" xfId="1" applyNumberFormat="1" applyFont="1" applyFill="1" applyBorder="1" applyAlignment="1" applyProtection="1">
      <alignment horizontal="center" vertical="top"/>
    </xf>
    <xf numFmtId="0" fontId="6" fillId="0" borderId="68" xfId="1" applyNumberFormat="1" applyFont="1" applyFill="1" applyBorder="1" applyAlignment="1" applyProtection="1">
      <alignment horizontal="center" vertical="top"/>
    </xf>
    <xf numFmtId="0" fontId="17" fillId="0" borderId="41" xfId="0" applyFont="1" applyBorder="1" applyAlignment="1">
      <alignment horizontal="center" vertical="top"/>
    </xf>
    <xf numFmtId="0" fontId="18" fillId="0" borderId="41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vertical="top"/>
    </xf>
    <xf numFmtId="0" fontId="7" fillId="0" borderId="41" xfId="1" applyNumberFormat="1" applyFont="1" applyFill="1" applyBorder="1" applyAlignment="1" applyProtection="1">
      <alignment horizontal="center" vertical="top"/>
    </xf>
    <xf numFmtId="0" fontId="5" fillId="0" borderId="41" xfId="1" applyNumberFormat="1" applyFont="1" applyFill="1" applyBorder="1" applyAlignment="1" applyProtection="1">
      <alignment horizontal="center" vertical="top"/>
    </xf>
    <xf numFmtId="0" fontId="5" fillId="0" borderId="68" xfId="1" applyNumberFormat="1" applyFont="1" applyFill="1" applyBorder="1" applyAlignment="1" applyProtection="1">
      <alignment horizontal="center" vertical="top"/>
    </xf>
    <xf numFmtId="4" fontId="19" fillId="0" borderId="71" xfId="0" applyNumberFormat="1" applyFont="1" applyBorder="1" applyAlignment="1">
      <alignment horizontal="center" vertical="top"/>
    </xf>
    <xf numFmtId="4" fontId="19" fillId="0" borderId="72" xfId="0" applyNumberFormat="1" applyFont="1" applyBorder="1" applyAlignment="1">
      <alignment horizontal="center" vertical="top"/>
    </xf>
    <xf numFmtId="0" fontId="19" fillId="0" borderId="70" xfId="0" applyFont="1" applyBorder="1" applyAlignment="1">
      <alignment horizontal="center" vertical="top"/>
    </xf>
    <xf numFmtId="0" fontId="5" fillId="0" borderId="41" xfId="1" applyFont="1" applyFill="1" applyBorder="1" applyAlignment="1" applyProtection="1">
      <alignment horizontal="center" vertical="top"/>
    </xf>
    <xf numFmtId="0" fontId="5" fillId="0" borderId="68" xfId="1" applyFont="1" applyFill="1" applyBorder="1" applyAlignment="1" applyProtection="1">
      <alignment horizontal="center" vertical="top"/>
    </xf>
    <xf numFmtId="0" fontId="6" fillId="0" borderId="41" xfId="1" applyFont="1" applyFill="1" applyBorder="1" applyAlignment="1" applyProtection="1">
      <alignment horizontal="center" vertical="top"/>
    </xf>
    <xf numFmtId="0" fontId="7" fillId="0" borderId="68" xfId="1" applyFont="1" applyFill="1" applyBorder="1" applyAlignment="1" applyProtection="1">
      <alignment horizontal="center" vertical="top"/>
    </xf>
    <xf numFmtId="0" fontId="12" fillId="0" borderId="41" xfId="3" applyFont="1" applyBorder="1" applyAlignment="1">
      <alignment horizontal="center" vertical="top"/>
    </xf>
    <xf numFmtId="0" fontId="13" fillId="0" borderId="41" xfId="3" applyFont="1" applyBorder="1" applyAlignment="1">
      <alignment horizontal="center" vertical="top"/>
    </xf>
    <xf numFmtId="0" fontId="13" fillId="0" borderId="68" xfId="3" applyFont="1" applyBorder="1" applyAlignment="1">
      <alignment horizontal="center" vertical="top" wrapText="1"/>
    </xf>
    <xf numFmtId="0" fontId="7" fillId="0" borderId="41" xfId="1" applyFont="1" applyFill="1" applyBorder="1" applyAlignment="1" applyProtection="1">
      <alignment horizontal="center" vertical="top"/>
    </xf>
    <xf numFmtId="0" fontId="3" fillId="0" borderId="4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68" xfId="0" applyBorder="1" applyAlignment="1">
      <alignment horizontal="center"/>
    </xf>
    <xf numFmtId="0" fontId="19" fillId="0" borderId="77" xfId="1" applyNumberFormat="1" applyFont="1" applyFill="1" applyBorder="1" applyAlignment="1" applyProtection="1">
      <alignment horizontal="center" vertical="center"/>
    </xf>
    <xf numFmtId="0" fontId="19" fillId="0" borderId="78" xfId="1" applyNumberFormat="1" applyFont="1" applyFill="1" applyBorder="1" applyAlignment="1" applyProtection="1">
      <alignment horizontal="center" vertical="center"/>
    </xf>
    <xf numFmtId="0" fontId="19" fillId="0" borderId="37" xfId="1" applyNumberFormat="1" applyFont="1" applyFill="1" applyBorder="1" applyAlignment="1" applyProtection="1">
      <alignment horizontal="center" vertical="center"/>
    </xf>
    <xf numFmtId="0" fontId="19" fillId="0" borderId="69" xfId="1" applyNumberFormat="1" applyFont="1" applyFill="1" applyBorder="1" applyAlignment="1" applyProtection="1">
      <alignment horizontal="center" vertical="center"/>
    </xf>
    <xf numFmtId="0" fontId="19" fillId="0" borderId="79" xfId="1" applyNumberFormat="1" applyFont="1" applyFill="1" applyBorder="1" applyAlignment="1" applyProtection="1">
      <alignment horizontal="center" vertical="top"/>
    </xf>
    <xf numFmtId="49" fontId="19" fillId="0" borderId="80" xfId="1" applyNumberFormat="1" applyFont="1" applyFill="1" applyBorder="1" applyAlignment="1" applyProtection="1">
      <alignment horizontal="center" vertical="top"/>
    </xf>
    <xf numFmtId="0" fontId="19" fillId="0" borderId="77" xfId="1" applyNumberFormat="1" applyFont="1" applyFill="1" applyBorder="1" applyAlignment="1" applyProtection="1">
      <alignment horizontal="center" vertical="top"/>
    </xf>
    <xf numFmtId="49" fontId="19" fillId="0" borderId="81" xfId="1" applyNumberFormat="1" applyFont="1" applyFill="1" applyBorder="1" applyAlignment="1" applyProtection="1">
      <alignment horizontal="center" vertical="top"/>
    </xf>
    <xf numFmtId="0" fontId="19" fillId="0" borderId="36" xfId="1" applyNumberFormat="1" applyFont="1" applyFill="1" applyBorder="1" applyAlignment="1" applyProtection="1">
      <alignment horizontal="center" vertical="top"/>
    </xf>
    <xf numFmtId="49" fontId="19" fillId="0" borderId="72" xfId="1" applyNumberFormat="1" applyFont="1" applyFill="1" applyBorder="1" applyAlignment="1" applyProtection="1">
      <alignment horizontal="center" vertical="top"/>
    </xf>
    <xf numFmtId="0" fontId="19" fillId="0" borderId="37" xfId="1" applyNumberFormat="1" applyFont="1" applyFill="1" applyBorder="1" applyAlignment="1" applyProtection="1">
      <alignment horizontal="center" vertical="top"/>
    </xf>
    <xf numFmtId="49" fontId="7" fillId="0" borderId="70" xfId="1" applyNumberFormat="1" applyFont="1" applyFill="1" applyBorder="1" applyAlignment="1" applyProtection="1">
      <alignment horizontal="center" vertical="top"/>
    </xf>
    <xf numFmtId="2" fontId="19" fillId="0" borderId="71" xfId="3" applyNumberFormat="1" applyFont="1" applyFill="1" applyBorder="1" applyAlignment="1" applyProtection="1">
      <alignment horizontal="center" vertical="center"/>
    </xf>
    <xf numFmtId="2" fontId="19" fillId="0" borderId="72" xfId="3" applyNumberFormat="1" applyFont="1" applyFill="1" applyBorder="1" applyAlignment="1" applyProtection="1">
      <alignment horizontal="center" vertical="center"/>
    </xf>
    <xf numFmtId="0" fontId="19" fillId="0" borderId="70" xfId="3" applyNumberFormat="1" applyFont="1" applyFill="1" applyBorder="1" applyAlignment="1" applyProtection="1">
      <alignment horizontal="center" vertical="top"/>
    </xf>
    <xf numFmtId="0" fontId="19" fillId="0" borderId="35" xfId="3" applyNumberFormat="1" applyFont="1" applyFill="1" applyBorder="1" applyAlignment="1" applyProtection="1">
      <alignment horizontal="center" vertical="top"/>
    </xf>
    <xf numFmtId="0" fontId="19" fillId="0" borderId="71" xfId="3" applyNumberFormat="1" applyFont="1" applyFill="1" applyBorder="1" applyAlignment="1" applyProtection="1">
      <alignment horizontal="center" vertical="top"/>
    </xf>
    <xf numFmtId="16" fontId="24" fillId="2" borderId="82" xfId="2" quotePrefix="1" applyNumberFormat="1" applyFont="1" applyFill="1" applyBorder="1" applyAlignment="1">
      <alignment horizontal="center" vertical="center" wrapText="1"/>
    </xf>
    <xf numFmtId="2" fontId="19" fillId="0" borderId="37" xfId="3" applyNumberFormat="1" applyFont="1" applyFill="1" applyBorder="1" applyAlignment="1" applyProtection="1">
      <alignment horizontal="center" vertical="top"/>
    </xf>
    <xf numFmtId="0" fontId="24" fillId="2" borderId="82" xfId="2" quotePrefix="1" applyFont="1" applyFill="1" applyBorder="1" applyAlignment="1">
      <alignment horizontal="center" vertical="center" wrapText="1"/>
    </xf>
    <xf numFmtId="165" fontId="19" fillId="0" borderId="37" xfId="3" applyNumberFormat="1" applyFont="1" applyFill="1" applyBorder="1" applyAlignment="1" applyProtection="1">
      <alignment horizontal="center" vertical="top"/>
    </xf>
    <xf numFmtId="14" fontId="24" fillId="2" borderId="82" xfId="2" quotePrefix="1" applyNumberFormat="1" applyFont="1" applyFill="1" applyBorder="1" applyAlignment="1">
      <alignment horizontal="center" vertical="center" wrapText="1"/>
    </xf>
    <xf numFmtId="165" fontId="19" fillId="3" borderId="37" xfId="3" applyNumberFormat="1" applyFont="1" applyFill="1" applyBorder="1" applyAlignment="1" applyProtection="1">
      <alignment horizontal="center" vertical="top"/>
    </xf>
    <xf numFmtId="0" fontId="29" fillId="0" borderId="41" xfId="0" applyFont="1" applyBorder="1" applyAlignment="1">
      <alignment horizontal="center" vertical="top"/>
    </xf>
    <xf numFmtId="0" fontId="29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 vertical="top" wrapText="1"/>
    </xf>
    <xf numFmtId="0" fontId="29" fillId="0" borderId="68" xfId="0" applyFont="1" applyBorder="1" applyAlignment="1">
      <alignment horizontal="center" vertical="top"/>
    </xf>
    <xf numFmtId="166" fontId="31" fillId="0" borderId="41" xfId="0" applyNumberFormat="1" applyFont="1" applyBorder="1" applyAlignment="1">
      <alignment horizontal="center" vertical="top"/>
    </xf>
    <xf numFmtId="0" fontId="31" fillId="0" borderId="68" xfId="0" applyFont="1" applyBorder="1" applyAlignment="1">
      <alignment horizontal="center" vertical="top"/>
    </xf>
    <xf numFmtId="0" fontId="32" fillId="0" borderId="0" xfId="0" applyFont="1" applyBorder="1" applyAlignment="1">
      <alignment vertical="top" wrapText="1"/>
    </xf>
    <xf numFmtId="0" fontId="33" fillId="0" borderId="41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 applyProtection="1">
      <alignment vertical="center" wrapText="1"/>
      <protection locked="0"/>
    </xf>
    <xf numFmtId="0" fontId="31" fillId="0" borderId="41" xfId="0" applyFont="1" applyBorder="1" applyAlignment="1">
      <alignment horizontal="center" vertical="top"/>
    </xf>
    <xf numFmtId="0" fontId="32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Border="1" applyAlignment="1">
      <alignment vertical="top" wrapText="1"/>
    </xf>
    <xf numFmtId="0" fontId="3" fillId="0" borderId="41" xfId="0" applyFont="1" applyFill="1" applyBorder="1" applyAlignment="1">
      <alignment horizontal="center"/>
    </xf>
    <xf numFmtId="0" fontId="19" fillId="0" borderId="43" xfId="0" applyFont="1" applyBorder="1" applyAlignment="1">
      <alignment horizontal="center" vertical="top"/>
    </xf>
    <xf numFmtId="4" fontId="19" fillId="0" borderId="86" xfId="2" applyNumberFormat="1" applyFont="1" applyBorder="1" applyAlignment="1">
      <alignment horizontal="center" vertical="top"/>
    </xf>
    <xf numFmtId="0" fontId="6" fillId="0" borderId="68" xfId="1" applyFont="1" applyFill="1" applyBorder="1" applyAlignment="1" applyProtection="1">
      <alignment horizontal="center" vertical="top"/>
    </xf>
    <xf numFmtId="0" fontId="12" fillId="0" borderId="41" xfId="7" applyFont="1" applyBorder="1" applyAlignment="1">
      <alignment horizontal="center" vertical="center"/>
    </xf>
    <xf numFmtId="0" fontId="18" fillId="0" borderId="68" xfId="3" applyFont="1" applyFill="1" applyBorder="1" applyAlignment="1">
      <alignment horizontal="center" vertical="top" wrapText="1"/>
    </xf>
    <xf numFmtId="0" fontId="17" fillId="0" borderId="41" xfId="3" applyFont="1" applyFill="1" applyBorder="1" applyAlignment="1">
      <alignment horizontal="center" vertical="top"/>
    </xf>
    <xf numFmtId="0" fontId="18" fillId="0" borderId="41" xfId="3" applyFont="1" applyFill="1" applyBorder="1" applyAlignment="1">
      <alignment horizontal="center" vertical="top"/>
    </xf>
    <xf numFmtId="0" fontId="44" fillId="0" borderId="68" xfId="3" applyFont="1" applyFill="1" applyBorder="1" applyAlignment="1">
      <alignment horizontal="center" vertical="top" wrapText="1"/>
    </xf>
    <xf numFmtId="2" fontId="19" fillId="0" borderId="71" xfId="0" applyNumberFormat="1" applyFont="1" applyBorder="1" applyAlignment="1">
      <alignment horizontal="center" vertical="center"/>
    </xf>
    <xf numFmtId="2" fontId="19" fillId="0" borderId="72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top"/>
    </xf>
    <xf numFmtId="3" fontId="40" fillId="0" borderId="68" xfId="0" applyNumberFormat="1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/>
    </xf>
    <xf numFmtId="3" fontId="26" fillId="0" borderId="68" xfId="0" applyNumberFormat="1" applyFont="1" applyBorder="1" applyAlignment="1">
      <alignment horizontal="center" vertical="top" wrapText="1"/>
    </xf>
    <xf numFmtId="0" fontId="34" fillId="0" borderId="104" xfId="0" applyFont="1" applyBorder="1" applyAlignment="1">
      <alignment horizontal="center"/>
    </xf>
    <xf numFmtId="0" fontId="34" fillId="0" borderId="105" xfId="0" applyFont="1" applyBorder="1" applyAlignment="1">
      <alignment horizontal="center"/>
    </xf>
    <xf numFmtId="0" fontId="34" fillId="0" borderId="105" xfId="0" applyFont="1" applyBorder="1" applyAlignment="1">
      <alignment horizontal="right" vertical="center" wrapText="1"/>
    </xf>
    <xf numFmtId="0" fontId="34" fillId="0" borderId="105" xfId="0" applyFont="1" applyBorder="1" applyAlignment="1">
      <alignment horizontal="center" vertical="center" wrapText="1"/>
    </xf>
    <xf numFmtId="0" fontId="34" fillId="0" borderId="106" xfId="0" applyFont="1" applyBorder="1" applyAlignment="1">
      <alignment horizontal="center" vertical="center" wrapText="1"/>
    </xf>
    <xf numFmtId="0" fontId="7" fillId="0" borderId="41" xfId="1" applyNumberFormat="1" applyFont="1" applyFill="1" applyBorder="1" applyAlignment="1" applyProtection="1">
      <alignment horizontal="left" vertical="top"/>
    </xf>
    <xf numFmtId="0" fontId="7" fillId="0" borderId="0" xfId="1" applyNumberFormat="1" applyFont="1" applyFill="1" applyBorder="1" applyAlignment="1" applyProtection="1">
      <alignment horizontal="left" vertical="top"/>
    </xf>
    <xf numFmtId="0" fontId="7" fillId="0" borderId="68" xfId="1" applyNumberFormat="1" applyFont="1" applyFill="1" applyBorder="1" applyAlignment="1" applyProtection="1">
      <alignment horizontal="left" vertical="top"/>
    </xf>
    <xf numFmtId="0" fontId="19" fillId="0" borderId="43" xfId="0" applyFont="1" applyBorder="1" applyAlignment="1">
      <alignment horizontal="center" vertical="center"/>
    </xf>
    <xf numFmtId="0" fontId="19" fillId="5" borderId="30" xfId="2" applyFont="1" applyFill="1" applyBorder="1" applyAlignment="1">
      <alignment horizontal="center" vertical="center"/>
    </xf>
    <xf numFmtId="0" fontId="19" fillId="0" borderId="29" xfId="2" applyFont="1" applyBorder="1" applyAlignment="1">
      <alignment horizontal="center" vertical="center"/>
    </xf>
    <xf numFmtId="16" fontId="19" fillId="0" borderId="7" xfId="3" applyNumberFormat="1" applyFont="1" applyFill="1" applyBorder="1" applyAlignment="1" applyProtection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7" xfId="2" applyFont="1" applyBorder="1" applyAlignment="1">
      <alignment horizontal="center" vertical="center"/>
    </xf>
    <xf numFmtId="2" fontId="19" fillId="0" borderId="37" xfId="0" applyNumberFormat="1" applyFont="1" applyBorder="1" applyAlignment="1">
      <alignment horizontal="center" vertical="center"/>
    </xf>
    <xf numFmtId="0" fontId="19" fillId="0" borderId="30" xfId="2" applyFont="1" applyBorder="1" applyAlignment="1">
      <alignment horizontal="center" vertical="center"/>
    </xf>
    <xf numFmtId="2" fontId="19" fillId="0" borderId="43" xfId="0" applyNumberFormat="1" applyFont="1" applyBorder="1" applyAlignment="1">
      <alignment horizontal="center" vertical="center"/>
    </xf>
    <xf numFmtId="49" fontId="47" fillId="0" borderId="37" xfId="0" applyNumberFormat="1" applyFont="1" applyBorder="1" applyAlignment="1">
      <alignment horizontal="center" vertical="center"/>
    </xf>
    <xf numFmtId="49" fontId="47" fillId="0" borderId="7" xfId="0" applyNumberFormat="1" applyFont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/>
    </xf>
    <xf numFmtId="3" fontId="47" fillId="0" borderId="7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48" fillId="0" borderId="0" xfId="0" applyFont="1" applyBorder="1"/>
    <xf numFmtId="0" fontId="49" fillId="0" borderId="41" xfId="0" applyFont="1" applyBorder="1" applyAlignment="1">
      <alignment horizontal="center"/>
    </xf>
    <xf numFmtId="0" fontId="48" fillId="0" borderId="68" xfId="0" applyFont="1" applyBorder="1" applyAlignment="1">
      <alignment horizontal="center"/>
    </xf>
    <xf numFmtId="0" fontId="19" fillId="0" borderId="48" xfId="3" applyFont="1" applyFill="1" applyBorder="1" applyAlignment="1">
      <alignment horizontal="center" vertical="center" wrapText="1"/>
    </xf>
    <xf numFmtId="0" fontId="19" fillId="0" borderId="87" xfId="3" applyFont="1" applyFill="1" applyBorder="1" applyAlignment="1">
      <alignment horizontal="center" vertical="center" wrapText="1"/>
    </xf>
    <xf numFmtId="0" fontId="19" fillId="0" borderId="47" xfId="3" applyFont="1" applyFill="1" applyBorder="1" applyAlignment="1">
      <alignment horizontal="center" vertical="center" wrapText="1"/>
    </xf>
    <xf numFmtId="0" fontId="19" fillId="0" borderId="88" xfId="3" applyFont="1" applyFill="1" applyBorder="1" applyAlignment="1">
      <alignment horizontal="center" vertical="center" wrapText="1"/>
    </xf>
    <xf numFmtId="0" fontId="19" fillId="0" borderId="89" xfId="3" applyFont="1" applyFill="1" applyBorder="1" applyAlignment="1">
      <alignment horizontal="center" vertical="center" wrapText="1"/>
    </xf>
    <xf numFmtId="0" fontId="19" fillId="0" borderId="49" xfId="3" applyFont="1" applyFill="1" applyBorder="1" applyAlignment="1">
      <alignment horizontal="center" vertical="center" wrapText="1"/>
    </xf>
    <xf numFmtId="0" fontId="19" fillId="0" borderId="50" xfId="3" applyFont="1" applyFill="1" applyBorder="1" applyAlignment="1">
      <alignment horizontal="center" vertical="center" wrapText="1"/>
    </xf>
    <xf numFmtId="0" fontId="19" fillId="0" borderId="90" xfId="3" applyFont="1" applyFill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45" fillId="0" borderId="7" xfId="9" applyFont="1" applyBorder="1" applyAlignment="1">
      <alignment horizontal="center"/>
    </xf>
    <xf numFmtId="0" fontId="45" fillId="0" borderId="7" xfId="9" applyFont="1" applyBorder="1" applyAlignment="1">
      <alignment horizontal="left" vertical="top" wrapText="1"/>
    </xf>
    <xf numFmtId="0" fontId="19" fillId="0" borderId="7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 wrapText="1"/>
    </xf>
    <xf numFmtId="0" fontId="45" fillId="0" borderId="7" xfId="9" applyFont="1" applyBorder="1" applyAlignment="1">
      <alignment horizontal="center" vertical="top"/>
    </xf>
    <xf numFmtId="0" fontId="19" fillId="0" borderId="7" xfId="9" applyFont="1" applyBorder="1" applyAlignment="1">
      <alignment horizontal="left" vertical="top" wrapText="1"/>
    </xf>
    <xf numFmtId="4" fontId="19" fillId="0" borderId="70" xfId="15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2" fontId="19" fillId="0" borderId="7" xfId="0" applyNumberFormat="1" applyFont="1" applyBorder="1" applyAlignment="1">
      <alignment horizontal="left" vertical="top" wrapText="1"/>
    </xf>
    <xf numFmtId="3" fontId="19" fillId="0" borderId="70" xfId="15" applyNumberFormat="1" applyFont="1" applyBorder="1" applyAlignment="1">
      <alignment horizontal="center" vertical="center" wrapText="1"/>
    </xf>
    <xf numFmtId="2" fontId="19" fillId="0" borderId="7" xfId="0" quotePrefix="1" applyNumberFormat="1" applyFont="1" applyBorder="1" applyAlignment="1">
      <alignment horizontal="left" vertical="top" wrapText="1"/>
    </xf>
    <xf numFmtId="2" fontId="19" fillId="0" borderId="37" xfId="0" applyNumberFormat="1" applyFont="1" applyBorder="1" applyAlignment="1">
      <alignment horizontal="center" vertical="center" wrapText="1"/>
    </xf>
    <xf numFmtId="2" fontId="19" fillId="0" borderId="7" xfId="0" applyNumberFormat="1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3" fontId="45" fillId="0" borderId="7" xfId="0" applyNumberFormat="1" applyFont="1" applyBorder="1"/>
    <xf numFmtId="0" fontId="19" fillId="0" borderId="7" xfId="0" applyFont="1" applyBorder="1" applyAlignment="1">
      <alignment horizontal="left" vertical="top" wrapText="1"/>
    </xf>
    <xf numFmtId="4" fontId="50" fillId="0" borderId="7" xfId="0" applyNumberFormat="1" applyFont="1" applyBorder="1" applyAlignment="1">
      <alignment horizontal="center" vertical="center"/>
    </xf>
    <xf numFmtId="2" fontId="45" fillId="0" borderId="7" xfId="0" applyNumberFormat="1" applyFont="1" applyBorder="1" applyAlignment="1">
      <alignment horizontal="center"/>
    </xf>
    <xf numFmtId="4" fontId="50" fillId="0" borderId="7" xfId="6" applyNumberFormat="1" applyFont="1" applyBorder="1" applyAlignment="1">
      <alignment horizontal="center" vertical="center" wrapText="1"/>
    </xf>
    <xf numFmtId="4" fontId="50" fillId="0" borderId="7" xfId="6" applyNumberFormat="1" applyFont="1" applyBorder="1" applyAlignment="1">
      <alignment horizontal="left" vertical="center" wrapText="1"/>
    </xf>
    <xf numFmtId="4" fontId="50" fillId="0" borderId="7" xfId="3" applyNumberFormat="1" applyFont="1" applyBorder="1" applyAlignment="1">
      <alignment horizontal="left" vertical="center"/>
    </xf>
    <xf numFmtId="0" fontId="19" fillId="0" borderId="7" xfId="0" applyFont="1" applyBorder="1" applyAlignment="1">
      <alignment horizontal="left" wrapText="1"/>
    </xf>
    <xf numFmtId="3" fontId="19" fillId="0" borderId="70" xfId="0" applyNumberFormat="1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91" xfId="0" applyFont="1" applyBorder="1" applyAlignment="1">
      <alignment horizontal="center" vertical="center"/>
    </xf>
    <xf numFmtId="0" fontId="24" fillId="0" borderId="7" xfId="0" applyFont="1" applyBorder="1" applyAlignment="1">
      <alignment horizontal="left" vertical="center" wrapText="1"/>
    </xf>
    <xf numFmtId="2" fontId="19" fillId="0" borderId="7" xfId="0" quotePrefix="1" applyNumberFormat="1" applyFont="1" applyBorder="1" applyAlignment="1">
      <alignment horizontal="left" vertical="center" wrapText="1"/>
    </xf>
    <xf numFmtId="3" fontId="45" fillId="0" borderId="7" xfId="0" applyNumberFormat="1" applyFont="1" applyBorder="1" applyAlignment="1">
      <alignment horizontal="left" vertical="center"/>
    </xf>
    <xf numFmtId="165" fontId="19" fillId="0" borderId="37" xfId="0" applyNumberFormat="1" applyFont="1" applyBorder="1" applyAlignment="1">
      <alignment horizontal="center" vertical="center" wrapText="1"/>
    </xf>
    <xf numFmtId="3" fontId="45" fillId="0" borderId="7" xfId="0" applyNumberFormat="1" applyFont="1" applyBorder="1" applyAlignment="1">
      <alignment vertical="center"/>
    </xf>
    <xf numFmtId="0" fontId="45" fillId="0" borderId="0" xfId="0" applyFont="1" applyBorder="1"/>
    <xf numFmtId="171" fontId="19" fillId="0" borderId="70" xfId="15" applyNumberFormat="1" applyFont="1" applyBorder="1" applyAlignment="1">
      <alignment horizontal="center" vertical="center" wrapText="1"/>
    </xf>
    <xf numFmtId="2" fontId="19" fillId="0" borderId="7" xfId="0" applyNumberFormat="1" applyFont="1" applyBorder="1" applyAlignment="1">
      <alignment vertical="center" wrapText="1"/>
    </xf>
    <xf numFmtId="2" fontId="19" fillId="0" borderId="7" xfId="0" quotePrefix="1" applyNumberFormat="1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4" fontId="50" fillId="0" borderId="7" xfId="6" applyNumberFormat="1" applyFont="1" applyBorder="1" applyAlignment="1">
      <alignment vertical="center" wrapText="1"/>
    </xf>
    <xf numFmtId="4" fontId="50" fillId="0" borderId="7" xfId="3" applyNumberFormat="1" applyFont="1" applyBorder="1" applyAlignment="1">
      <alignment vertical="center"/>
    </xf>
    <xf numFmtId="165" fontId="19" fillId="0" borderId="37" xfId="0" applyNumberFormat="1" applyFont="1" applyBorder="1" applyAlignment="1">
      <alignment horizontal="center" vertical="center"/>
    </xf>
    <xf numFmtId="164" fontId="19" fillId="0" borderId="70" xfId="13" applyFont="1" applyFill="1" applyBorder="1" applyAlignment="1">
      <alignment horizontal="center" vertical="center"/>
    </xf>
    <xf numFmtId="4" fontId="19" fillId="0" borderId="70" xfId="15" applyNumberFormat="1" applyFont="1" applyBorder="1" applyAlignment="1">
      <alignment horizontal="center" vertical="center"/>
    </xf>
    <xf numFmtId="0" fontId="19" fillId="0" borderId="38" xfId="0" applyFont="1" applyBorder="1" applyAlignment="1">
      <alignment horizontal="left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49" fontId="45" fillId="0" borderId="37" xfId="0" applyNumberFormat="1" applyFont="1" applyBorder="1" applyAlignment="1">
      <alignment horizontal="center" vertical="center" wrapText="1"/>
    </xf>
    <xf numFmtId="0" fontId="45" fillId="0" borderId="7" xfId="0" applyFont="1" applyBorder="1" applyAlignment="1">
      <alignment horizontal="left" vertical="center" wrapText="1"/>
    </xf>
    <xf numFmtId="0" fontId="50" fillId="0" borderId="7" xfId="0" applyFont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center" vertical="center" wrapText="1"/>
    </xf>
    <xf numFmtId="0" fontId="19" fillId="4" borderId="89" xfId="3" applyFont="1" applyFill="1" applyBorder="1" applyAlignment="1">
      <alignment horizontal="center" vertical="center" wrapText="1"/>
    </xf>
    <xf numFmtId="0" fontId="19" fillId="4" borderId="51" xfId="3" applyFont="1" applyFill="1" applyBorder="1" applyAlignment="1">
      <alignment horizontal="center" vertical="center" wrapText="1"/>
    </xf>
    <xf numFmtId="49" fontId="19" fillId="0" borderId="56" xfId="3" applyNumberFormat="1" applyFont="1" applyFill="1" applyBorder="1" applyAlignment="1">
      <alignment horizontal="center" vertical="center" wrapText="1"/>
    </xf>
    <xf numFmtId="0" fontId="19" fillId="0" borderId="7" xfId="3" applyFont="1" applyFill="1" applyBorder="1" applyAlignment="1">
      <alignment horizontal="center" vertical="center"/>
    </xf>
    <xf numFmtId="0" fontId="19" fillId="0" borderId="7" xfId="3" applyFont="1" applyFill="1" applyBorder="1" applyAlignment="1">
      <alignment vertical="center" wrapText="1"/>
    </xf>
    <xf numFmtId="0" fontId="19" fillId="0" borderId="3" xfId="3" applyFont="1" applyFill="1" applyBorder="1" applyAlignment="1">
      <alignment horizontal="center" vertical="center" wrapText="1"/>
    </xf>
    <xf numFmtId="0" fontId="19" fillId="0" borderId="70" xfId="3" applyNumberFormat="1" applyFont="1" applyFill="1" applyBorder="1" applyAlignment="1">
      <alignment horizontal="center" vertical="center" wrapText="1"/>
    </xf>
    <xf numFmtId="0" fontId="19" fillId="4" borderId="97" xfId="3" applyFont="1" applyFill="1" applyBorder="1" applyAlignment="1">
      <alignment horizontal="center" vertical="center" wrapText="1"/>
    </xf>
    <xf numFmtId="0" fontId="19" fillId="4" borderId="59" xfId="3" applyFont="1" applyFill="1" applyBorder="1" applyAlignment="1">
      <alignment horizontal="center" vertical="center" wrapText="1"/>
    </xf>
    <xf numFmtId="49" fontId="19" fillId="0" borderId="37" xfId="3" applyNumberFormat="1" applyFont="1" applyFill="1" applyBorder="1" applyAlignment="1">
      <alignment horizontal="center" vertical="center" wrapText="1"/>
    </xf>
    <xf numFmtId="0" fontId="19" fillId="0" borderId="7" xfId="7" applyFont="1" applyBorder="1" applyAlignment="1">
      <alignment horizontal="left" vertical="center" wrapText="1"/>
    </xf>
    <xf numFmtId="0" fontId="19" fillId="0" borderId="7" xfId="7" applyFont="1" applyBorder="1" applyAlignment="1">
      <alignment horizontal="center" vertical="center" wrapText="1"/>
    </xf>
    <xf numFmtId="0" fontId="19" fillId="0" borderId="70" xfId="7" applyFont="1" applyBorder="1" applyAlignment="1">
      <alignment horizontal="center" vertical="center"/>
    </xf>
    <xf numFmtId="49" fontId="19" fillId="0" borderId="37" xfId="3" applyNumberFormat="1" applyFont="1" applyBorder="1" applyAlignment="1">
      <alignment horizontal="center" vertical="center" wrapText="1"/>
    </xf>
    <xf numFmtId="0" fontId="19" fillId="0" borderId="7" xfId="3" applyFont="1" applyBorder="1" applyAlignment="1">
      <alignment horizontal="center" vertical="center"/>
    </xf>
    <xf numFmtId="170" fontId="19" fillId="0" borderId="70" xfId="7" applyNumberFormat="1" applyFont="1" applyBorder="1" applyAlignment="1">
      <alignment horizontal="center" vertical="center"/>
    </xf>
    <xf numFmtId="0" fontId="19" fillId="0" borderId="7" xfId="3" applyFont="1" applyFill="1" applyBorder="1" applyAlignment="1">
      <alignment horizontal="left" vertical="center" wrapText="1"/>
    </xf>
    <xf numFmtId="0" fontId="19" fillId="0" borderId="7" xfId="3" applyFont="1" applyFill="1" applyBorder="1" applyAlignment="1">
      <alignment horizontal="center" vertical="center" wrapText="1"/>
    </xf>
    <xf numFmtId="0" fontId="19" fillId="0" borderId="70" xfId="3" applyNumberFormat="1" applyFont="1" applyFill="1" applyBorder="1" applyAlignment="1">
      <alignment horizontal="center" vertical="center"/>
    </xf>
    <xf numFmtId="0" fontId="19" fillId="0" borderId="7" xfId="6" applyNumberFormat="1" applyFont="1" applyFill="1" applyBorder="1" applyAlignment="1" applyProtection="1">
      <alignment horizontal="center" vertical="center" wrapText="1"/>
    </xf>
    <xf numFmtId="0" fontId="19" fillId="4" borderId="95" xfId="3" applyFont="1" applyFill="1" applyBorder="1" applyAlignment="1">
      <alignment horizontal="center" vertical="center" wrapText="1"/>
    </xf>
    <xf numFmtId="0" fontId="19" fillId="4" borderId="50" xfId="3" applyFont="1" applyFill="1" applyBorder="1" applyAlignment="1">
      <alignment horizontal="center" vertical="center" wrapText="1"/>
    </xf>
    <xf numFmtId="0" fontId="19" fillId="0" borderId="7" xfId="6" applyNumberFormat="1" applyFont="1" applyFill="1" applyBorder="1" applyAlignment="1" applyProtection="1">
      <alignment horizontal="left" vertical="center" wrapText="1"/>
    </xf>
    <xf numFmtId="0" fontId="19" fillId="0" borderId="70" xfId="6" applyNumberFormat="1" applyFont="1" applyFill="1" applyBorder="1" applyAlignment="1" applyProtection="1">
      <alignment horizontal="center" vertical="center" wrapText="1"/>
    </xf>
    <xf numFmtId="0" fontId="24" fillId="4" borderId="93" xfId="3" applyFont="1" applyFill="1" applyBorder="1" applyAlignment="1">
      <alignment horizontal="center" vertical="center" wrapText="1"/>
    </xf>
    <xf numFmtId="0" fontId="19" fillId="4" borderId="53" xfId="3" applyFont="1" applyFill="1" applyBorder="1" applyAlignment="1">
      <alignment horizontal="center" vertical="center"/>
    </xf>
    <xf numFmtId="0" fontId="24" fillId="4" borderId="53" xfId="3" applyFont="1" applyFill="1" applyBorder="1" applyAlignment="1">
      <alignment vertical="center"/>
    </xf>
    <xf numFmtId="0" fontId="19" fillId="4" borderId="94" xfId="3" applyFont="1" applyFill="1" applyBorder="1" applyAlignment="1">
      <alignment horizontal="center" vertical="center"/>
    </xf>
    <xf numFmtId="0" fontId="19" fillId="0" borderId="89" xfId="3" applyFont="1" applyBorder="1" applyAlignment="1">
      <alignment horizontal="center" vertical="center" wrapText="1"/>
    </xf>
    <xf numFmtId="0" fontId="19" fillId="0" borderId="49" xfId="3" applyFont="1" applyBorder="1" applyAlignment="1">
      <alignment horizontal="center" vertical="center" wrapText="1"/>
    </xf>
    <xf numFmtId="0" fontId="19" fillId="0" borderId="70" xfId="3" applyFont="1" applyBorder="1" applyAlignment="1">
      <alignment horizontal="center" vertical="center" wrapText="1"/>
    </xf>
    <xf numFmtId="0" fontId="19" fillId="0" borderId="7" xfId="3" applyFont="1" applyBorder="1" applyAlignment="1">
      <alignment horizontal="left" vertical="center" wrapText="1"/>
    </xf>
    <xf numFmtId="0" fontId="19" fillId="0" borderId="7" xfId="3" applyFont="1" applyBorder="1" applyAlignment="1">
      <alignment horizontal="center" vertical="center" wrapText="1"/>
    </xf>
    <xf numFmtId="0" fontId="19" fillId="0" borderId="70" xfId="3" applyFont="1" applyBorder="1" applyAlignment="1">
      <alignment horizontal="center" vertical="center"/>
    </xf>
    <xf numFmtId="49" fontId="19" fillId="4" borderId="37" xfId="3" applyNumberFormat="1" applyFont="1" applyFill="1" applyBorder="1" applyAlignment="1">
      <alignment horizontal="center" vertical="center" wrapText="1"/>
    </xf>
    <xf numFmtId="0" fontId="24" fillId="4" borderId="7" xfId="3" applyFont="1" applyFill="1" applyBorder="1" applyAlignment="1">
      <alignment horizontal="center" vertical="center" wrapText="1"/>
    </xf>
    <xf numFmtId="3" fontId="19" fillId="0" borderId="70" xfId="3" applyNumberFormat="1" applyFont="1" applyBorder="1" applyAlignment="1">
      <alignment horizontal="center" vertical="center"/>
    </xf>
    <xf numFmtId="0" fontId="24" fillId="0" borderId="41" xfId="3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vertical="center"/>
    </xf>
    <xf numFmtId="0" fontId="19" fillId="0" borderId="68" xfId="3" applyFont="1" applyFill="1" applyBorder="1" applyAlignment="1">
      <alignment horizontal="center" vertical="center"/>
    </xf>
    <xf numFmtId="0" fontId="19" fillId="4" borderId="7" xfId="3" applyFont="1" applyFill="1" applyBorder="1" applyAlignment="1">
      <alignment horizontal="center" vertical="center"/>
    </xf>
    <xf numFmtId="3" fontId="19" fillId="0" borderId="70" xfId="3" applyNumberFormat="1" applyFont="1" applyFill="1" applyBorder="1" applyAlignment="1">
      <alignment horizontal="center" vertical="center" wrapText="1"/>
    </xf>
    <xf numFmtId="0" fontId="19" fillId="0" borderId="7" xfId="3" applyFont="1" applyFill="1" applyBorder="1" applyAlignment="1">
      <alignment vertical="center"/>
    </xf>
    <xf numFmtId="0" fontId="19" fillId="0" borderId="70" xfId="3" applyFont="1" applyFill="1" applyBorder="1" applyAlignment="1">
      <alignment horizontal="center" vertical="center"/>
    </xf>
    <xf numFmtId="49" fontId="24" fillId="4" borderId="37" xfId="3" applyNumberFormat="1" applyFont="1" applyFill="1" applyBorder="1" applyAlignment="1">
      <alignment horizontal="center" vertical="center" wrapText="1"/>
    </xf>
    <xf numFmtId="49" fontId="24" fillId="4" borderId="7" xfId="3" applyNumberFormat="1" applyFont="1" applyFill="1" applyBorder="1" applyAlignment="1">
      <alignment horizontal="center" vertical="center" wrapText="1"/>
    </xf>
    <xf numFmtId="49" fontId="19" fillId="0" borderId="7" xfId="3" applyNumberFormat="1" applyFont="1" applyBorder="1" applyAlignment="1">
      <alignment horizontal="center" vertical="center" wrapText="1"/>
    </xf>
    <xf numFmtId="0" fontId="19" fillId="0" borderId="7" xfId="2" applyFont="1" applyBorder="1" applyAlignment="1">
      <alignment horizontal="left" vertical="center" wrapText="1"/>
    </xf>
    <xf numFmtId="1" fontId="19" fillId="0" borderId="70" xfId="2" applyNumberFormat="1" applyFont="1" applyBorder="1" applyAlignment="1">
      <alignment horizontal="center" vertical="center"/>
    </xf>
    <xf numFmtId="0" fontId="19" fillId="0" borderId="7" xfId="2" applyFont="1" applyBorder="1" applyAlignment="1">
      <alignment horizontal="left" vertical="top" wrapText="1"/>
    </xf>
    <xf numFmtId="165" fontId="19" fillId="0" borderId="70" xfId="2" applyNumberFormat="1" applyFont="1" applyBorder="1" applyAlignment="1">
      <alignment horizontal="center" vertical="center"/>
    </xf>
    <xf numFmtId="0" fontId="19" fillId="0" borderId="7" xfId="8" applyNumberFormat="1" applyFont="1" applyFill="1" applyBorder="1" applyAlignment="1" applyProtection="1">
      <alignment horizontal="left" vertical="center" wrapText="1"/>
    </xf>
    <xf numFmtId="2" fontId="19" fillId="0" borderId="70" xfId="2" applyNumberFormat="1" applyFont="1" applyBorder="1" applyAlignment="1">
      <alignment horizontal="center" vertical="center"/>
    </xf>
    <xf numFmtId="49" fontId="19" fillId="3" borderId="7" xfId="4" applyNumberFormat="1" applyFont="1" applyFill="1" applyBorder="1" applyAlignment="1">
      <alignment horizontal="left" wrapText="1"/>
    </xf>
    <xf numFmtId="0" fontId="19" fillId="3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37" xfId="4" quotePrefix="1" applyFont="1" applyFill="1" applyBorder="1" applyAlignment="1">
      <alignment horizontal="center" vertical="center"/>
    </xf>
    <xf numFmtId="0" fontId="19" fillId="0" borderId="37" xfId="5" applyNumberFormat="1" applyFont="1" applyFill="1" applyBorder="1" applyAlignment="1">
      <alignment horizontal="center" vertical="center"/>
    </xf>
    <xf numFmtId="0" fontId="19" fillId="0" borderId="7" xfId="5" applyNumberFormat="1" applyFont="1" applyFill="1" applyBorder="1" applyAlignment="1">
      <alignment horizontal="center" vertical="center"/>
    </xf>
    <xf numFmtId="0" fontId="24" fillId="2" borderId="37" xfId="5" applyNumberFormat="1" applyFont="1" applyFill="1" applyBorder="1" applyAlignment="1">
      <alignment horizontal="center" vertical="center" wrapText="1"/>
    </xf>
    <xf numFmtId="0" fontId="24" fillId="2" borderId="7" xfId="5" applyNumberFormat="1" applyFont="1" applyFill="1" applyBorder="1" applyAlignment="1">
      <alignment horizontal="center" vertical="center" wrapText="1"/>
    </xf>
    <xf numFmtId="0" fontId="24" fillId="2" borderId="7" xfId="5" applyNumberFormat="1" applyFont="1" applyFill="1" applyBorder="1" applyAlignment="1">
      <alignment vertical="center" wrapText="1"/>
    </xf>
    <xf numFmtId="0" fontId="19" fillId="2" borderId="15" xfId="5" applyNumberFormat="1" applyFont="1" applyFill="1" applyBorder="1" applyAlignment="1">
      <alignment horizontal="center" vertical="center" wrapText="1"/>
    </xf>
    <xf numFmtId="0" fontId="19" fillId="0" borderId="7" xfId="5" applyNumberFormat="1" applyFont="1" applyFill="1" applyBorder="1" applyAlignment="1">
      <alignment vertical="center" wrapText="1"/>
    </xf>
    <xf numFmtId="0" fontId="19" fillId="2" borderId="7" xfId="5" applyNumberFormat="1" applyFont="1" applyFill="1" applyBorder="1" applyAlignment="1">
      <alignment horizontal="center" vertical="center" wrapText="1"/>
    </xf>
    <xf numFmtId="0" fontId="19" fillId="2" borderId="37" xfId="5" applyNumberFormat="1" applyFont="1" applyFill="1" applyBorder="1" applyAlignment="1">
      <alignment horizontal="center" vertical="center" wrapText="1"/>
    </xf>
    <xf numFmtId="0" fontId="19" fillId="2" borderId="7" xfId="5" applyNumberFormat="1" applyFont="1" applyFill="1" applyBorder="1" applyAlignment="1">
      <alignment horizontal="center" vertical="center"/>
    </xf>
    <xf numFmtId="0" fontId="24" fillId="2" borderId="37" xfId="5" applyNumberFormat="1" applyFont="1" applyFill="1" applyBorder="1" applyAlignment="1">
      <alignment horizontal="center" vertical="center"/>
    </xf>
    <xf numFmtId="0" fontId="53" fillId="0" borderId="41" xfId="0" applyFont="1" applyBorder="1" applyAlignment="1">
      <alignment horizontal="left" vertical="center"/>
    </xf>
    <xf numFmtId="0" fontId="46" fillId="4" borderId="37" xfId="0" applyFont="1" applyFill="1" applyBorder="1" applyAlignment="1">
      <alignment horizontal="center" vertical="center"/>
    </xf>
    <xf numFmtId="0" fontId="46" fillId="4" borderId="7" xfId="0" applyFont="1" applyFill="1" applyBorder="1" applyAlignment="1">
      <alignment horizontal="center" vertical="center"/>
    </xf>
    <xf numFmtId="0" fontId="46" fillId="4" borderId="7" xfId="0" applyFont="1" applyFill="1" applyBorder="1" applyAlignment="1">
      <alignment wrapText="1"/>
    </xf>
    <xf numFmtId="0" fontId="45" fillId="0" borderId="37" xfId="0" applyFont="1" applyBorder="1" applyAlignment="1">
      <alignment horizontal="center" vertical="center"/>
    </xf>
    <xf numFmtId="0" fontId="45" fillId="0" borderId="7" xfId="0" applyFont="1" applyBorder="1" applyAlignment="1">
      <alignment horizontal="center" vertical="center"/>
    </xf>
    <xf numFmtId="0" fontId="53" fillId="0" borderId="7" xfId="0" applyFont="1" applyBorder="1" applyAlignment="1">
      <alignment horizontal="center" vertical="center" wrapText="1"/>
    </xf>
    <xf numFmtId="0" fontId="53" fillId="0" borderId="70" xfId="0" applyFont="1" applyBorder="1" applyAlignment="1">
      <alignment horizontal="center" vertical="center" wrapText="1"/>
    </xf>
    <xf numFmtId="0" fontId="45" fillId="4" borderId="7" xfId="0" applyFont="1" applyFill="1" applyBorder="1" applyAlignment="1">
      <alignment horizontal="center" vertical="center"/>
    </xf>
    <xf numFmtId="0" fontId="45" fillId="4" borderId="70" xfId="0" applyFont="1" applyFill="1" applyBorder="1" applyAlignment="1">
      <alignment horizontal="center" vertical="center"/>
    </xf>
    <xf numFmtId="0" fontId="53" fillId="0" borderId="7" xfId="0" applyFont="1" applyBorder="1" applyAlignment="1">
      <alignment horizontal="left" vertical="center" wrapText="1"/>
    </xf>
    <xf numFmtId="2" fontId="19" fillId="0" borderId="7" xfId="0" applyNumberFormat="1" applyFont="1" applyBorder="1" applyAlignment="1">
      <alignment horizontal="center" vertical="center" wrapText="1"/>
    </xf>
    <xf numFmtId="1" fontId="54" fillId="4" borderId="7" xfId="0" applyNumberFormat="1" applyFont="1" applyFill="1" applyBorder="1" applyAlignment="1">
      <alignment horizontal="left" vertical="center" wrapText="1"/>
    </xf>
    <xf numFmtId="2" fontId="45" fillId="0" borderId="37" xfId="0" applyNumberFormat="1" applyFont="1" applyBorder="1" applyAlignment="1">
      <alignment horizontal="center" vertical="center"/>
    </xf>
    <xf numFmtId="1" fontId="53" fillId="4" borderId="7" xfId="0" applyNumberFormat="1" applyFont="1" applyFill="1" applyBorder="1" applyAlignment="1">
      <alignment horizontal="center" vertical="center" wrapText="1"/>
    </xf>
    <xf numFmtId="0" fontId="53" fillId="0" borderId="7" xfId="0" applyFont="1" applyBorder="1" applyAlignment="1">
      <alignment vertical="center" wrapText="1"/>
    </xf>
    <xf numFmtId="0" fontId="53" fillId="0" borderId="7" xfId="0" applyFont="1" applyBorder="1" applyAlignment="1">
      <alignment horizontal="center" vertical="center"/>
    </xf>
    <xf numFmtId="16" fontId="45" fillId="0" borderId="7" xfId="0" applyNumberFormat="1" applyFont="1" applyBorder="1" applyAlignment="1">
      <alignment horizontal="center" vertical="center"/>
    </xf>
    <xf numFmtId="1" fontId="53" fillId="0" borderId="7" xfId="0" applyNumberFormat="1" applyFont="1" applyBorder="1" applyAlignment="1">
      <alignment horizontal="left" vertical="center" wrapText="1"/>
    </xf>
    <xf numFmtId="1" fontId="53" fillId="0" borderId="7" xfId="0" applyNumberFormat="1" applyFont="1" applyBorder="1" applyAlignment="1">
      <alignment horizontal="center" vertical="center" wrapText="1"/>
    </xf>
    <xf numFmtId="0" fontId="46" fillId="4" borderId="37" xfId="0" applyFont="1" applyFill="1" applyBorder="1" applyAlignment="1">
      <alignment horizontal="center"/>
    </xf>
    <xf numFmtId="0" fontId="46" fillId="4" borderId="7" xfId="0" applyFont="1" applyFill="1" applyBorder="1" applyAlignment="1">
      <alignment horizontal="center"/>
    </xf>
    <xf numFmtId="0" fontId="46" fillId="4" borderId="70" xfId="0" applyFont="1" applyFill="1" applyBorder="1" applyAlignment="1">
      <alignment horizontal="center" wrapText="1"/>
    </xf>
    <xf numFmtId="0" fontId="45" fillId="0" borderId="37" xfId="0" applyFont="1" applyBorder="1" applyAlignment="1">
      <alignment horizontal="center"/>
    </xf>
    <xf numFmtId="0" fontId="45" fillId="0" borderId="7" xfId="0" applyFont="1" applyBorder="1" applyAlignment="1">
      <alignment horizontal="center"/>
    </xf>
    <xf numFmtId="0" fontId="45" fillId="4" borderId="7" xfId="0" applyFont="1" applyFill="1" applyBorder="1" applyAlignment="1">
      <alignment horizontal="center"/>
    </xf>
    <xf numFmtId="0" fontId="45" fillId="4" borderId="70" xfId="0" applyFont="1" applyFill="1" applyBorder="1" applyAlignment="1">
      <alignment horizontal="center"/>
    </xf>
    <xf numFmtId="2" fontId="45" fillId="0" borderId="37" xfId="0" applyNumberFormat="1" applyFont="1" applyBorder="1" applyAlignment="1">
      <alignment horizontal="center"/>
    </xf>
    <xf numFmtId="0" fontId="45" fillId="0" borderId="7" xfId="0" applyFont="1" applyBorder="1" applyAlignment="1">
      <alignment wrapText="1"/>
    </xf>
    <xf numFmtId="0" fontId="45" fillId="0" borderId="70" xfId="0" applyFont="1" applyBorder="1" applyAlignment="1">
      <alignment horizontal="center" vertical="center"/>
    </xf>
    <xf numFmtId="0" fontId="54" fillId="4" borderId="7" xfId="0" applyFont="1" applyFill="1" applyBorder="1" applyAlignment="1">
      <alignment vertical="center" wrapText="1"/>
    </xf>
    <xf numFmtId="0" fontId="53" fillId="4" borderId="7" xfId="0" applyFont="1" applyFill="1" applyBorder="1" applyAlignment="1">
      <alignment horizontal="center" vertical="center" wrapText="1"/>
    </xf>
    <xf numFmtId="0" fontId="53" fillId="4" borderId="70" xfId="0" applyFont="1" applyFill="1" applyBorder="1" applyAlignment="1">
      <alignment horizontal="center" vertical="center" wrapText="1"/>
    </xf>
    <xf numFmtId="165" fontId="45" fillId="0" borderId="37" xfId="0" applyNumberFormat="1" applyFont="1" applyBorder="1" applyAlignment="1">
      <alignment horizontal="center"/>
    </xf>
    <xf numFmtId="0" fontId="45" fillId="0" borderId="70" xfId="0" applyFont="1" applyBorder="1" applyAlignment="1">
      <alignment horizontal="center"/>
    </xf>
    <xf numFmtId="16" fontId="19" fillId="0" borderId="37" xfId="3" quotePrefix="1" applyNumberFormat="1" applyFont="1" applyFill="1" applyBorder="1" applyAlignment="1" applyProtection="1">
      <alignment horizontal="center" vertical="center"/>
    </xf>
    <xf numFmtId="0" fontId="19" fillId="0" borderId="41" xfId="1" applyNumberFormat="1" applyFont="1" applyFill="1" applyBorder="1" applyAlignment="1" applyProtection="1">
      <alignment horizontal="left" vertical="center"/>
    </xf>
    <xf numFmtId="2" fontId="56" fillId="4" borderId="56" xfId="0" applyNumberFormat="1" applyFont="1" applyFill="1" applyBorder="1" applyAlignment="1">
      <alignment horizontal="center" vertical="center"/>
    </xf>
    <xf numFmtId="0" fontId="57" fillId="7" borderId="2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 wrapText="1"/>
    </xf>
    <xf numFmtId="49" fontId="23" fillId="4" borderId="2" xfId="0" applyNumberFormat="1" applyFont="1" applyFill="1" applyBorder="1" applyAlignment="1">
      <alignment horizontal="center" vertical="center" wrapText="1"/>
    </xf>
    <xf numFmtId="2" fontId="56" fillId="0" borderId="56" xfId="0" applyNumberFormat="1" applyFont="1" applyBorder="1" applyAlignment="1">
      <alignment horizontal="center" vertical="center"/>
    </xf>
    <xf numFmtId="0" fontId="56" fillId="8" borderId="3" xfId="0" applyFont="1" applyFill="1" applyBorder="1" applyAlignment="1">
      <alignment horizontal="center" vertical="center"/>
    </xf>
    <xf numFmtId="0" fontId="56" fillId="8" borderId="7" xfId="0" applyFont="1" applyFill="1" applyBorder="1" applyAlignment="1">
      <alignment vertical="center" wrapText="1"/>
    </xf>
    <xf numFmtId="0" fontId="56" fillId="8" borderId="7" xfId="0" applyFont="1" applyFill="1" applyBorder="1" applyAlignment="1">
      <alignment horizontal="center" vertical="center" wrapText="1"/>
    </xf>
    <xf numFmtId="0" fontId="56" fillId="8" borderId="3" xfId="0" applyFont="1" applyFill="1" applyBorder="1" applyAlignment="1">
      <alignment horizontal="left" vertical="center"/>
    </xf>
    <xf numFmtId="0" fontId="56" fillId="8" borderId="3" xfId="0" applyFont="1" applyFill="1" applyBorder="1" applyAlignment="1">
      <alignment horizontal="center" vertical="center" wrapText="1"/>
    </xf>
    <xf numFmtId="0" fontId="56" fillId="8" borderId="3" xfId="0" applyFont="1" applyFill="1" applyBorder="1" applyAlignment="1">
      <alignment horizontal="left" vertical="center" wrapText="1"/>
    </xf>
    <xf numFmtId="49" fontId="7" fillId="0" borderId="37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 wrapText="1"/>
    </xf>
    <xf numFmtId="2" fontId="56" fillId="9" borderId="56" xfId="0" applyNumberFormat="1" applyFont="1" applyFill="1" applyBorder="1" applyAlignment="1">
      <alignment horizontal="center" vertical="center"/>
    </xf>
    <xf numFmtId="165" fontId="56" fillId="0" borderId="56" xfId="0" applyNumberFormat="1" applyFont="1" applyBorder="1" applyAlignment="1">
      <alignment horizontal="center" vertical="center"/>
    </xf>
    <xf numFmtId="165" fontId="56" fillId="4" borderId="56" xfId="0" applyNumberFormat="1" applyFont="1" applyFill="1" applyBorder="1" applyAlignment="1">
      <alignment horizontal="center" vertical="center"/>
    </xf>
    <xf numFmtId="168" fontId="56" fillId="9" borderId="56" xfId="0" applyNumberFormat="1" applyFont="1" applyFill="1" applyBorder="1" applyAlignment="1">
      <alignment horizontal="center" vertical="center"/>
    </xf>
    <xf numFmtId="168" fontId="56" fillId="0" borderId="56" xfId="0" applyNumberFormat="1" applyFont="1" applyBorder="1" applyAlignment="1">
      <alignment horizontal="center" vertical="center"/>
    </xf>
    <xf numFmtId="168" fontId="56" fillId="4" borderId="56" xfId="0" applyNumberFormat="1" applyFont="1" applyFill="1" applyBorder="1" applyAlignment="1">
      <alignment horizontal="center" vertical="center"/>
    </xf>
    <xf numFmtId="169" fontId="57" fillId="7" borderId="2" xfId="0" applyNumberFormat="1" applyFont="1" applyFill="1" applyBorder="1" applyAlignment="1">
      <alignment horizontal="center" vertical="center"/>
    </xf>
    <xf numFmtId="0" fontId="56" fillId="5" borderId="7" xfId="0" applyFont="1" applyFill="1" applyBorder="1" applyAlignment="1">
      <alignment horizontal="center" vertical="center" wrapText="1"/>
    </xf>
    <xf numFmtId="49" fontId="23" fillId="4" borderId="69" xfId="0" applyNumberFormat="1" applyFont="1" applyFill="1" applyBorder="1" applyAlignment="1">
      <alignment horizontal="center" vertical="center" wrapText="1"/>
    </xf>
    <xf numFmtId="165" fontId="56" fillId="9" borderId="56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/>
    </xf>
    <xf numFmtId="0" fontId="58" fillId="0" borderId="0" xfId="0" applyFont="1" applyBorder="1"/>
    <xf numFmtId="0" fontId="19" fillId="0" borderId="7" xfId="0" applyFont="1" applyFill="1" applyBorder="1" applyAlignment="1">
      <alignment vertical="top" wrapText="1"/>
    </xf>
    <xf numFmtId="0" fontId="19" fillId="0" borderId="7" xfId="2" applyFont="1" applyFill="1" applyBorder="1" applyAlignment="1">
      <alignment horizontal="center" vertical="center"/>
    </xf>
    <xf numFmtId="0" fontId="5" fillId="0" borderId="110" xfId="1" applyFont="1" applyFill="1" applyBorder="1" applyAlignment="1" applyProtection="1">
      <alignment horizontal="center" vertical="top"/>
    </xf>
    <xf numFmtId="0" fontId="5" fillId="0" borderId="110" xfId="1" applyFont="1" applyFill="1" applyBorder="1" applyAlignment="1" applyProtection="1">
      <alignment vertical="top"/>
    </xf>
    <xf numFmtId="0" fontId="7" fillId="0" borderId="111" xfId="1" applyNumberFormat="1" applyFont="1" applyFill="1" applyBorder="1" applyAlignment="1" applyProtection="1">
      <alignment horizontal="center" vertical="top"/>
    </xf>
    <xf numFmtId="0" fontId="7" fillId="0" borderId="111" xfId="1" applyNumberFormat="1" applyFont="1" applyFill="1" applyBorder="1" applyAlignment="1" applyProtection="1">
      <alignment vertical="top"/>
    </xf>
    <xf numFmtId="0" fontId="19" fillId="0" borderId="109" xfId="0" applyFont="1" applyBorder="1" applyAlignment="1">
      <alignment horizontal="center" vertical="center"/>
    </xf>
    <xf numFmtId="0" fontId="19" fillId="0" borderId="20" xfId="2" applyFont="1" applyBorder="1" applyAlignment="1">
      <alignment horizontal="center" vertical="center"/>
    </xf>
    <xf numFmtId="0" fontId="19" fillId="0" borderId="20" xfId="0" applyFont="1" applyBorder="1" applyAlignment="1">
      <alignment vertical="top" wrapText="1"/>
    </xf>
    <xf numFmtId="0" fontId="7" fillId="0" borderId="33" xfId="1" applyFont="1" applyFill="1" applyBorder="1" applyAlignment="1" applyProtection="1">
      <alignment horizontal="center" vertical="top"/>
    </xf>
    <xf numFmtId="0" fontId="7" fillId="0" borderId="33" xfId="1" applyFont="1" applyFill="1" applyBorder="1" applyAlignment="1" applyProtection="1">
      <alignment vertical="top"/>
    </xf>
    <xf numFmtId="0" fontId="19" fillId="3" borderId="109" xfId="3" applyNumberFormat="1" applyFont="1" applyFill="1" applyBorder="1" applyAlignment="1" applyProtection="1">
      <alignment horizontal="center" vertical="top"/>
    </xf>
    <xf numFmtId="0" fontId="19" fillId="3" borderId="20" xfId="3" applyNumberFormat="1" applyFont="1" applyFill="1" applyBorder="1" applyAlignment="1" applyProtection="1">
      <alignment horizontal="center" vertical="top"/>
    </xf>
    <xf numFmtId="0" fontId="0" fillId="0" borderId="110" xfId="0" applyBorder="1" applyAlignment="1">
      <alignment horizontal="center"/>
    </xf>
    <xf numFmtId="0" fontId="0" fillId="0" borderId="110" xfId="0" applyBorder="1"/>
    <xf numFmtId="0" fontId="58" fillId="0" borderId="110" xfId="0" applyFont="1" applyBorder="1" applyAlignment="1">
      <alignment horizontal="center"/>
    </xf>
    <xf numFmtId="0" fontId="58" fillId="0" borderId="110" xfId="0" applyFont="1" applyBorder="1"/>
    <xf numFmtId="0" fontId="19" fillId="0" borderId="44" xfId="0" applyFont="1" applyBorder="1" applyAlignment="1">
      <alignment horizontal="center" vertical="center"/>
    </xf>
    <xf numFmtId="0" fontId="7" fillId="0" borderId="110" xfId="1" applyFont="1" applyFill="1" applyBorder="1" applyAlignment="1" applyProtection="1">
      <alignment horizontal="center" vertical="top"/>
    </xf>
    <xf numFmtId="0" fontId="7" fillId="0" borderId="110" xfId="1" applyFont="1" applyFill="1" applyBorder="1" applyAlignment="1" applyProtection="1">
      <alignment vertical="top"/>
    </xf>
    <xf numFmtId="0" fontId="7" fillId="0" borderId="111" xfId="1" applyFont="1" applyFill="1" applyBorder="1" applyAlignment="1" applyProtection="1">
      <alignment horizontal="center" vertical="top"/>
    </xf>
    <xf numFmtId="0" fontId="7" fillId="0" borderId="111" xfId="1" applyFont="1" applyFill="1" applyBorder="1" applyAlignment="1" applyProtection="1">
      <alignment vertical="top"/>
    </xf>
    <xf numFmtId="0" fontId="19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horizontal="left" vertical="center" wrapText="1"/>
    </xf>
    <xf numFmtId="0" fontId="19" fillId="0" borderId="103" xfId="0" applyFont="1" applyBorder="1" applyAlignment="1">
      <alignment horizontal="center" vertical="center"/>
    </xf>
    <xf numFmtId="0" fontId="39" fillId="0" borderId="110" xfId="0" applyFont="1" applyBorder="1" applyAlignment="1">
      <alignment horizontal="center" vertical="center"/>
    </xf>
    <xf numFmtId="0" fontId="39" fillId="0" borderId="110" xfId="0" applyFont="1" applyBorder="1" applyAlignment="1">
      <alignment horizontal="left" wrapText="1"/>
    </xf>
    <xf numFmtId="0" fontId="7" fillId="0" borderId="110" xfId="1" applyNumberFormat="1" applyFont="1" applyFill="1" applyBorder="1" applyAlignment="1" applyProtection="1">
      <alignment horizontal="center" vertical="top"/>
    </xf>
    <xf numFmtId="0" fontId="7" fillId="0" borderId="110" xfId="1" applyNumberFormat="1" applyFont="1" applyFill="1" applyBorder="1" applyAlignment="1" applyProtection="1">
      <alignment vertical="top"/>
    </xf>
    <xf numFmtId="49" fontId="45" fillId="0" borderId="109" xfId="0" applyNumberFormat="1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left" vertical="center" wrapText="1"/>
    </xf>
    <xf numFmtId="0" fontId="5" fillId="0" borderId="111" xfId="1" applyNumberFormat="1" applyFont="1" applyFill="1" applyBorder="1" applyAlignment="1" applyProtection="1">
      <alignment horizontal="center" vertical="top"/>
    </xf>
    <xf numFmtId="0" fontId="5" fillId="0" borderId="111" xfId="1" applyNumberFormat="1" applyFont="1" applyFill="1" applyBorder="1" applyAlignment="1" applyProtection="1">
      <alignment vertical="top"/>
    </xf>
    <xf numFmtId="49" fontId="19" fillId="0" borderId="109" xfId="7" applyNumberFormat="1" applyFont="1" applyBorder="1" applyAlignment="1">
      <alignment horizontal="center" vertical="center" wrapText="1"/>
    </xf>
    <xf numFmtId="49" fontId="19" fillId="0" borderId="20" xfId="7" applyNumberFormat="1" applyFont="1" applyBorder="1" applyAlignment="1">
      <alignment horizontal="center" vertical="center" wrapText="1"/>
    </xf>
    <xf numFmtId="0" fontId="19" fillId="0" borderId="20" xfId="2" applyFont="1" applyBorder="1" applyAlignment="1">
      <alignment horizontal="left" vertical="top" wrapText="1"/>
    </xf>
    <xf numFmtId="0" fontId="19" fillId="0" borderId="20" xfId="7" applyFont="1" applyBorder="1" applyAlignment="1">
      <alignment horizontal="center" vertical="center" wrapText="1"/>
    </xf>
    <xf numFmtId="3" fontId="19" fillId="0" borderId="103" xfId="7" applyNumberFormat="1" applyFont="1" applyBorder="1" applyAlignment="1">
      <alignment horizontal="center" vertical="center"/>
    </xf>
    <xf numFmtId="0" fontId="19" fillId="0" borderId="109" xfId="5" applyNumberFormat="1" applyFont="1" applyFill="1" applyBorder="1" applyAlignment="1">
      <alignment horizontal="center" vertical="center"/>
    </xf>
    <xf numFmtId="0" fontId="19" fillId="0" borderId="20" xfId="5" applyNumberFormat="1" applyFont="1" applyFill="1" applyBorder="1" applyAlignment="1">
      <alignment horizontal="center" vertical="center"/>
    </xf>
    <xf numFmtId="0" fontId="19" fillId="0" borderId="20" xfId="5" applyNumberFormat="1" applyFont="1" applyFill="1" applyBorder="1" applyAlignment="1">
      <alignment vertical="center" wrapText="1"/>
    </xf>
    <xf numFmtId="0" fontId="39" fillId="0" borderId="110" xfId="5" applyFont="1" applyFill="1" applyBorder="1" applyAlignment="1">
      <alignment horizontal="center" vertical="center"/>
    </xf>
    <xf numFmtId="0" fontId="39" fillId="0" borderId="110" xfId="5" applyFont="1" applyFill="1" applyBorder="1" applyAlignment="1">
      <alignment vertical="center"/>
    </xf>
    <xf numFmtId="0" fontId="19" fillId="0" borderId="112" xfId="0" applyFont="1" applyBorder="1" applyAlignment="1">
      <alignment horizontal="center" vertical="top"/>
    </xf>
    <xf numFmtId="0" fontId="40" fillId="0" borderId="112" xfId="6" applyNumberFormat="1" applyFont="1" applyFill="1" applyBorder="1" applyAlignment="1" applyProtection="1">
      <alignment horizontal="left" vertical="top" wrapText="1"/>
    </xf>
    <xf numFmtId="0" fontId="40" fillId="0" borderId="112" xfId="6" applyNumberFormat="1" applyFont="1" applyFill="1" applyBorder="1" applyAlignment="1" applyProtection="1">
      <alignment horizontal="center" vertical="top"/>
    </xf>
    <xf numFmtId="1" fontId="19" fillId="0" borderId="70" xfId="2" applyNumberFormat="1" applyFont="1" applyFill="1" applyBorder="1" applyAlignment="1">
      <alignment horizontal="center" vertical="center"/>
    </xf>
    <xf numFmtId="2" fontId="19" fillId="0" borderId="70" xfId="2" applyNumberFormat="1" applyFont="1" applyFill="1" applyBorder="1" applyAlignment="1">
      <alignment horizontal="center" vertical="center"/>
    </xf>
    <xf numFmtId="165" fontId="19" fillId="0" borderId="70" xfId="2" applyNumberFormat="1" applyFont="1" applyFill="1" applyBorder="1" applyAlignment="1">
      <alignment horizontal="center" vertical="center"/>
    </xf>
    <xf numFmtId="1" fontId="19" fillId="0" borderId="103" xfId="2" applyNumberFormat="1" applyFont="1" applyBorder="1" applyAlignment="1">
      <alignment horizontal="center" vertical="center"/>
    </xf>
    <xf numFmtId="3" fontId="7" fillId="0" borderId="70" xfId="0" applyNumberFormat="1" applyFont="1" applyBorder="1" applyAlignment="1">
      <alignment horizontal="center" vertical="center"/>
    </xf>
    <xf numFmtId="4" fontId="19" fillId="0" borderId="86" xfId="2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top" wrapText="1"/>
    </xf>
    <xf numFmtId="1" fontId="19" fillId="0" borderId="86" xfId="2" applyNumberFormat="1" applyFont="1" applyBorder="1" applyAlignment="1">
      <alignment horizontal="center" vertical="center"/>
    </xf>
    <xf numFmtId="170" fontId="19" fillId="0" borderId="86" xfId="2" applyNumberFormat="1" applyFont="1" applyBorder="1" applyAlignment="1">
      <alignment horizontal="center" vertical="center"/>
    </xf>
    <xf numFmtId="1" fontId="19" fillId="0" borderId="116" xfId="2" applyNumberFormat="1" applyFont="1" applyBorder="1" applyAlignment="1">
      <alignment horizontal="center" vertical="center"/>
    </xf>
    <xf numFmtId="0" fontId="45" fillId="0" borderId="70" xfId="0" applyFont="1" applyBorder="1" applyAlignment="1">
      <alignment horizontal="center" vertical="center" wrapText="1"/>
    </xf>
    <xf numFmtId="0" fontId="50" fillId="0" borderId="70" xfId="0" applyFont="1" applyBorder="1" applyAlignment="1">
      <alignment horizontal="center" vertical="center" wrapText="1"/>
    </xf>
    <xf numFmtId="0" fontId="50" fillId="0" borderId="72" xfId="0" applyFont="1" applyBorder="1" applyAlignment="1">
      <alignment horizontal="center" vertical="center" wrapText="1"/>
    </xf>
    <xf numFmtId="0" fontId="50" fillId="0" borderId="103" xfId="0" applyFont="1" applyBorder="1" applyAlignment="1">
      <alignment horizontal="center" vertical="center" wrapText="1"/>
    </xf>
    <xf numFmtId="3" fontId="19" fillId="3" borderId="70" xfId="4" applyNumberFormat="1" applyFont="1" applyFill="1" applyBorder="1" applyAlignment="1">
      <alignment horizontal="center" vertical="center"/>
    </xf>
    <xf numFmtId="3" fontId="19" fillId="0" borderId="70" xfId="4" applyNumberFormat="1" applyFont="1" applyFill="1" applyBorder="1" applyAlignment="1">
      <alignment horizontal="center" vertical="center"/>
    </xf>
    <xf numFmtId="0" fontId="19" fillId="0" borderId="70" xfId="4" applyFont="1" applyFill="1" applyBorder="1" applyAlignment="1">
      <alignment horizontal="center" vertical="center"/>
    </xf>
    <xf numFmtId="0" fontId="19" fillId="0" borderId="70" xfId="5" applyNumberFormat="1" applyFont="1" applyFill="1" applyBorder="1" applyAlignment="1">
      <alignment horizontal="center" vertical="center"/>
    </xf>
    <xf numFmtId="0" fontId="19" fillId="2" borderId="72" xfId="5" applyNumberFormat="1" applyFont="1" applyFill="1" applyBorder="1" applyAlignment="1">
      <alignment horizontal="center" vertical="center"/>
    </xf>
    <xf numFmtId="0" fontId="19" fillId="2" borderId="70" xfId="5" applyNumberFormat="1" applyFont="1" applyFill="1" applyBorder="1" applyAlignment="1">
      <alignment horizontal="center" vertical="center"/>
    </xf>
    <xf numFmtId="0" fontId="19" fillId="3" borderId="70" xfId="5" applyNumberFormat="1" applyFont="1" applyFill="1" applyBorder="1" applyAlignment="1">
      <alignment horizontal="center" vertical="center"/>
    </xf>
    <xf numFmtId="0" fontId="19" fillId="3" borderId="103" xfId="5" applyNumberFormat="1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 wrapText="1"/>
    </xf>
    <xf numFmtId="1" fontId="53" fillId="4" borderId="70" xfId="0" applyNumberFormat="1" applyFont="1" applyFill="1" applyBorder="1" applyAlignment="1">
      <alignment horizontal="center" vertical="center" wrapText="1"/>
    </xf>
    <xf numFmtId="1" fontId="53" fillId="0" borderId="70" xfId="0" applyNumberFormat="1" applyFont="1" applyBorder="1" applyAlignment="1">
      <alignment horizontal="center" vertical="center" wrapText="1"/>
    </xf>
    <xf numFmtId="0" fontId="7" fillId="0" borderId="105" xfId="1" applyFont="1" applyFill="1" applyBorder="1" applyAlignment="1" applyProtection="1">
      <alignment horizontal="center" vertical="top"/>
    </xf>
    <xf numFmtId="0" fontId="7" fillId="0" borderId="105" xfId="1" applyFont="1" applyFill="1" applyBorder="1" applyAlignment="1" applyProtection="1">
      <alignment vertical="top"/>
    </xf>
    <xf numFmtId="0" fontId="8" fillId="0" borderId="41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Border="1" applyAlignment="1" applyProtection="1">
      <alignment horizontal="center" vertical="center"/>
    </xf>
    <xf numFmtId="0" fontId="19" fillId="0" borderId="35" xfId="3" applyNumberFormat="1" applyFont="1" applyFill="1" applyBorder="1" applyAlignment="1" applyProtection="1">
      <alignment horizontal="center" vertical="center"/>
    </xf>
    <xf numFmtId="0" fontId="5" fillId="0" borderId="0" xfId="1" applyNumberFormat="1" applyFont="1" applyFill="1" applyBorder="1" applyAlignment="1" applyProtection="1">
      <alignment horizontal="left" vertical="top"/>
    </xf>
    <xf numFmtId="0" fontId="8" fillId="0" borderId="41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19" fillId="0" borderId="13" xfId="3" applyNumberFormat="1" applyFont="1" applyFill="1" applyBorder="1" applyAlignment="1" applyProtection="1">
      <alignment horizontal="center" vertical="center"/>
    </xf>
    <xf numFmtId="0" fontId="19" fillId="0" borderId="14" xfId="3" applyNumberFormat="1" applyFont="1" applyFill="1" applyBorder="1" applyAlignment="1" applyProtection="1">
      <alignment horizontal="center" vertical="center"/>
    </xf>
    <xf numFmtId="0" fontId="19" fillId="0" borderId="15" xfId="3" applyNumberFormat="1" applyFont="1" applyFill="1" applyBorder="1" applyAlignment="1" applyProtection="1">
      <alignment horizontal="center" vertical="center"/>
    </xf>
    <xf numFmtId="0" fontId="19" fillId="0" borderId="37" xfId="3" applyNumberFormat="1" applyFont="1" applyFill="1" applyBorder="1" applyAlignment="1" applyProtection="1">
      <alignment horizontal="center" vertical="center"/>
    </xf>
    <xf numFmtId="0" fontId="19" fillId="0" borderId="7" xfId="3" applyNumberFormat="1" applyFont="1" applyFill="1" applyBorder="1" applyAlignment="1" applyProtection="1">
      <alignment horizontal="center" vertical="center"/>
    </xf>
    <xf numFmtId="0" fontId="19" fillId="0" borderId="7" xfId="5" applyNumberFormat="1" applyFont="1" applyFill="1" applyBorder="1" applyAlignment="1">
      <alignment horizontal="center" vertical="center" wrapText="1"/>
    </xf>
    <xf numFmtId="0" fontId="19" fillId="0" borderId="37" xfId="5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6" fillId="0" borderId="41" xfId="1" applyNumberFormat="1" applyFont="1" applyFill="1" applyBorder="1" applyAlignment="1" applyProtection="1">
      <alignment horizontal="center" vertical="center"/>
    </xf>
    <xf numFmtId="0" fontId="7" fillId="0" borderId="0" xfId="1" applyNumberFormat="1" applyFont="1" applyFill="1" applyBorder="1" applyAlignment="1" applyProtection="1">
      <alignment horizontal="center" vertical="center"/>
    </xf>
    <xf numFmtId="49" fontId="7" fillId="0" borderId="0" xfId="1" applyNumberFormat="1" applyFont="1" applyFill="1" applyBorder="1" applyAlignment="1" applyProtection="1">
      <alignment horizontal="center" vertical="center"/>
    </xf>
    <xf numFmtId="0" fontId="0" fillId="0" borderId="68" xfId="0" applyBorder="1" applyAlignment="1">
      <alignment horizontal="center" vertical="center"/>
    </xf>
    <xf numFmtId="0" fontId="6" fillId="0" borderId="0" xfId="1" applyNumberFormat="1" applyFont="1" applyFill="1" applyBorder="1" applyAlignment="1" applyProtection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7" fillId="0" borderId="41" xfId="1" applyNumberFormat="1" applyFont="1" applyFill="1" applyBorder="1" applyAlignment="1" applyProtection="1">
      <alignment horizontal="center" vertical="center"/>
    </xf>
    <xf numFmtId="0" fontId="9" fillId="0" borderId="3" xfId="1" applyNumberFormat="1" applyFont="1" applyFill="1" applyBorder="1" applyAlignment="1" applyProtection="1">
      <alignment horizontal="center" vertical="center"/>
    </xf>
    <xf numFmtId="0" fontId="5" fillId="0" borderId="41" xfId="1" applyNumberFormat="1" applyFont="1" applyFill="1" applyBorder="1" applyAlignment="1" applyProtection="1">
      <alignment horizontal="center" vertical="center"/>
    </xf>
    <xf numFmtId="0" fontId="5" fillId="0" borderId="0" xfId="1" applyNumberFormat="1" applyFont="1" applyFill="1" applyBorder="1" applyAlignment="1" applyProtection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4" fontId="19" fillId="0" borderId="71" xfId="0" applyNumberFormat="1" applyFont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 wrapText="1"/>
    </xf>
    <xf numFmtId="4" fontId="19" fillId="0" borderId="71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4" fontId="19" fillId="0" borderId="15" xfId="0" applyNumberFormat="1" applyFont="1" applyBorder="1" applyAlignment="1">
      <alignment horizontal="center" vertical="center"/>
    </xf>
    <xf numFmtId="4" fontId="19" fillId="0" borderId="72" xfId="0" applyNumberFormat="1" applyFont="1" applyBorder="1" applyAlignment="1">
      <alignment horizontal="center" vertical="center"/>
    </xf>
    <xf numFmtId="1" fontId="19" fillId="0" borderId="7" xfId="2" applyNumberFormat="1" applyFont="1" applyBorder="1" applyAlignment="1">
      <alignment horizontal="center" vertical="center"/>
    </xf>
    <xf numFmtId="1" fontId="19" fillId="0" borderId="7" xfId="2" applyNumberFormat="1" applyFont="1" applyFill="1" applyBorder="1" applyAlignment="1">
      <alignment horizontal="center" vertical="center"/>
    </xf>
    <xf numFmtId="0" fontId="5" fillId="0" borderId="33" xfId="1" applyFont="1" applyFill="1" applyBorder="1" applyAlignment="1" applyProtection="1">
      <alignment horizontal="center" vertical="center"/>
    </xf>
    <xf numFmtId="0" fontId="5" fillId="0" borderId="33" xfId="1" applyFont="1" applyFill="1" applyBorder="1" applyAlignment="1" applyProtection="1">
      <alignment vertical="top"/>
    </xf>
    <xf numFmtId="0" fontId="0" fillId="0" borderId="33" xfId="0" applyBorder="1" applyAlignment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05" xfId="1" applyNumberFormat="1" applyFont="1" applyFill="1" applyBorder="1" applyAlignment="1" applyProtection="1">
      <alignment horizontal="center" vertical="center"/>
    </xf>
    <xf numFmtId="0" fontId="7" fillId="0" borderId="105" xfId="1" applyNumberFormat="1" applyFont="1" applyFill="1" applyBorder="1" applyAlignment="1" applyProtection="1">
      <alignment horizontal="center" vertical="center"/>
    </xf>
    <xf numFmtId="0" fontId="7" fillId="0" borderId="105" xfId="1" applyNumberFormat="1" applyFont="1" applyFill="1" applyBorder="1" applyAlignment="1" applyProtection="1">
      <alignment vertical="top"/>
    </xf>
    <xf numFmtId="0" fontId="0" fillId="0" borderId="105" xfId="0" applyBorder="1" applyAlignment="1">
      <alignment horizontal="center" vertical="center"/>
    </xf>
    <xf numFmtId="2" fontId="19" fillId="0" borderId="7" xfId="2" applyNumberFormat="1" applyFont="1" applyBorder="1" applyAlignment="1">
      <alignment horizontal="center" vertical="center"/>
    </xf>
    <xf numFmtId="165" fontId="19" fillId="0" borderId="7" xfId="2" applyNumberFormat="1" applyFont="1" applyBorder="1" applyAlignment="1">
      <alignment horizontal="center" vertical="center"/>
    </xf>
    <xf numFmtId="2" fontId="19" fillId="0" borderId="37" xfId="0" applyNumberFormat="1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2" fontId="19" fillId="0" borderId="7" xfId="2" applyNumberFormat="1" applyFont="1" applyFill="1" applyBorder="1" applyAlignment="1">
      <alignment horizontal="center" vertical="center"/>
    </xf>
    <xf numFmtId="4" fontId="0" fillId="0" borderId="0" xfId="0" applyNumberFormat="1"/>
    <xf numFmtId="0" fontId="6" fillId="0" borderId="109" xfId="0" applyFont="1" applyBorder="1" applyAlignment="1">
      <alignment vertical="top"/>
    </xf>
    <xf numFmtId="0" fontId="6" fillId="0" borderId="20" xfId="0" applyFont="1" applyBorder="1" applyAlignment="1">
      <alignment vertical="top"/>
    </xf>
    <xf numFmtId="0" fontId="6" fillId="0" borderId="110" xfId="1" applyFont="1" applyFill="1" applyBorder="1" applyAlignment="1" applyProtection="1">
      <alignment horizontal="center" vertical="center"/>
    </xf>
    <xf numFmtId="0" fontId="7" fillId="0" borderId="110" xfId="1" applyFont="1" applyFill="1" applyBorder="1" applyAlignment="1" applyProtection="1">
      <alignment horizontal="center" vertical="center"/>
    </xf>
    <xf numFmtId="0" fontId="0" fillId="0" borderId="110" xfId="0" applyBorder="1" applyAlignment="1">
      <alignment horizontal="center" vertical="center"/>
    </xf>
    <xf numFmtId="0" fontId="6" fillId="0" borderId="111" xfId="1" applyFont="1" applyFill="1" applyBorder="1" applyAlignment="1" applyProtection="1">
      <alignment horizontal="center" vertical="center"/>
    </xf>
    <xf numFmtId="0" fontId="7" fillId="0" borderId="111" xfId="1" applyFont="1" applyFill="1" applyBorder="1" applyAlignment="1" applyProtection="1">
      <alignment horizontal="center" vertical="center"/>
    </xf>
    <xf numFmtId="0" fontId="0" fillId="0" borderId="111" xfId="0" applyBorder="1" applyAlignment="1">
      <alignment horizontal="center" vertical="center"/>
    </xf>
    <xf numFmtId="0" fontId="12" fillId="0" borderId="41" xfId="3" applyFont="1" applyBorder="1" applyAlignment="1">
      <alignment horizontal="center" vertical="center"/>
    </xf>
    <xf numFmtId="0" fontId="13" fillId="0" borderId="41" xfId="3" applyFont="1" applyBorder="1" applyAlignment="1">
      <alignment horizontal="center" vertical="center"/>
    </xf>
    <xf numFmtId="0" fontId="13" fillId="0" borderId="0" xfId="3" applyFont="1" applyBorder="1" applyAlignment="1">
      <alignment horizontal="center" vertical="center"/>
    </xf>
    <xf numFmtId="0" fontId="7" fillId="0" borderId="41" xfId="1" applyFont="1" applyFill="1" applyBorder="1" applyAlignment="1" applyProtection="1">
      <alignment horizontal="center" vertical="center"/>
    </xf>
    <xf numFmtId="0" fontId="9" fillId="0" borderId="3" xfId="1" applyFont="1" applyFill="1" applyBorder="1" applyAlignment="1" applyProtection="1">
      <alignment horizontal="center" vertical="center"/>
    </xf>
    <xf numFmtId="0" fontId="5" fillId="0" borderId="41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9" fillId="0" borderId="22" xfId="1" applyNumberFormat="1" applyFont="1" applyFill="1" applyBorder="1" applyAlignment="1" applyProtection="1">
      <alignment horizontal="center" vertical="center"/>
    </xf>
    <xf numFmtId="0" fontId="19" fillId="0" borderId="2" xfId="1" applyNumberFormat="1" applyFont="1" applyFill="1" applyBorder="1" applyAlignment="1" applyProtection="1">
      <alignment horizontal="center" vertical="center"/>
    </xf>
    <xf numFmtId="0" fontId="19" fillId="0" borderId="79" xfId="1" applyNumberFormat="1" applyFont="1" applyFill="1" applyBorder="1" applyAlignment="1" applyProtection="1">
      <alignment horizontal="center" vertical="center"/>
    </xf>
    <xf numFmtId="49" fontId="19" fillId="0" borderId="121" xfId="1" applyNumberFormat="1" applyFont="1" applyFill="1" applyBorder="1" applyAlignment="1" applyProtection="1">
      <alignment horizontal="center" vertical="center"/>
    </xf>
    <xf numFmtId="49" fontId="19" fillId="0" borderId="27" xfId="1" applyNumberFormat="1" applyFont="1" applyFill="1" applyBorder="1" applyAlignment="1" applyProtection="1">
      <alignment horizontal="center" vertical="center"/>
    </xf>
    <xf numFmtId="0" fontId="19" fillId="0" borderId="36" xfId="1" applyNumberFormat="1" applyFont="1" applyFill="1" applyBorder="1" applyAlignment="1" applyProtection="1">
      <alignment horizontal="center" vertical="center"/>
    </xf>
    <xf numFmtId="49" fontId="19" fillId="0" borderId="122" xfId="1" applyNumberFormat="1" applyFont="1" applyFill="1" applyBorder="1" applyAlignment="1" applyProtection="1">
      <alignment horizontal="center" vertical="center"/>
    </xf>
    <xf numFmtId="49" fontId="7" fillId="0" borderId="18" xfId="1" applyNumberFormat="1" applyFont="1" applyFill="1" applyBorder="1" applyAlignment="1" applyProtection="1">
      <alignment horizontal="center" vertical="center"/>
    </xf>
    <xf numFmtId="0" fontId="19" fillId="0" borderId="3" xfId="1" applyNumberFormat="1" applyFont="1" applyFill="1" applyBorder="1" applyAlignment="1" applyProtection="1">
      <alignment horizontal="center" vertical="center"/>
    </xf>
    <xf numFmtId="2" fontId="19" fillId="0" borderId="14" xfId="3" applyNumberFormat="1" applyFont="1" applyFill="1" applyBorder="1" applyAlignment="1" applyProtection="1">
      <alignment horizontal="center" vertical="center"/>
    </xf>
    <xf numFmtId="2" fontId="19" fillId="0" borderId="124" xfId="3" applyNumberFormat="1" applyFont="1" applyFill="1" applyBorder="1" applyAlignment="1" applyProtection="1">
      <alignment horizontal="center" vertical="center"/>
    </xf>
    <xf numFmtId="1" fontId="19" fillId="0" borderId="68" xfId="3" applyNumberFormat="1" applyFont="1" applyFill="1" applyBorder="1" applyAlignment="1" applyProtection="1">
      <alignment horizontal="center" vertical="center"/>
    </xf>
    <xf numFmtId="0" fontId="20" fillId="0" borderId="15" xfId="3" applyNumberFormat="1" applyFont="1" applyFill="1" applyBorder="1" applyAlignment="1" applyProtection="1">
      <alignment horizontal="center" vertical="center"/>
    </xf>
    <xf numFmtId="2" fontId="19" fillId="0" borderId="15" xfId="3" applyNumberFormat="1" applyFont="1" applyFill="1" applyBorder="1" applyAlignment="1" applyProtection="1">
      <alignment horizontal="center" vertical="center"/>
    </xf>
    <xf numFmtId="2" fontId="19" fillId="0" borderId="122" xfId="3" applyNumberFormat="1" applyFont="1" applyFill="1" applyBorder="1" applyAlignment="1" applyProtection="1">
      <alignment horizontal="center" vertical="center"/>
    </xf>
    <xf numFmtId="1" fontId="19" fillId="0" borderId="78" xfId="3" applyNumberFormat="1" applyFont="1" applyFill="1" applyBorder="1" applyAlignment="1" applyProtection="1">
      <alignment horizontal="center" vertical="center"/>
    </xf>
    <xf numFmtId="0" fontId="19" fillId="0" borderId="18" xfId="3" applyNumberFormat="1" applyFont="1" applyFill="1" applyBorder="1" applyAlignment="1" applyProtection="1">
      <alignment horizontal="center" vertical="center"/>
    </xf>
    <xf numFmtId="1" fontId="19" fillId="0" borderId="69" xfId="3" applyNumberFormat="1" applyFont="1" applyFill="1" applyBorder="1" applyAlignment="1" applyProtection="1">
      <alignment horizontal="center" vertical="center"/>
    </xf>
    <xf numFmtId="0" fontId="19" fillId="0" borderId="124" xfId="3" applyNumberFormat="1" applyFont="1" applyFill="1" applyBorder="1" applyAlignment="1" applyProtection="1">
      <alignment horizontal="center" vertical="center"/>
    </xf>
    <xf numFmtId="0" fontId="53" fillId="0" borderId="7" xfId="3" applyFont="1" applyFill="1" applyBorder="1" applyAlignment="1">
      <alignment horizontal="left" vertical="top" wrapText="1"/>
    </xf>
    <xf numFmtId="0" fontId="53" fillId="0" borderId="7" xfId="3" applyFont="1" applyFill="1" applyBorder="1" applyAlignment="1">
      <alignment horizontal="center" vertical="center" wrapText="1"/>
    </xf>
    <xf numFmtId="0" fontId="53" fillId="0" borderId="1" xfId="3" applyFont="1" applyFill="1" applyBorder="1" applyAlignment="1">
      <alignment horizontal="center" vertical="center" wrapText="1"/>
    </xf>
    <xf numFmtId="2" fontId="19" fillId="0" borderId="37" xfId="3" applyNumberFormat="1" applyFont="1" applyFill="1" applyBorder="1" applyAlignment="1" applyProtection="1">
      <alignment horizontal="center" vertical="center"/>
    </xf>
    <xf numFmtId="0" fontId="19" fillId="0" borderId="7" xfId="3" applyFont="1" applyFill="1" applyBorder="1" applyAlignment="1">
      <alignment horizontal="left" vertical="top" wrapText="1"/>
    </xf>
    <xf numFmtId="0" fontId="19" fillId="0" borderId="1" xfId="3" applyFont="1" applyFill="1" applyBorder="1" applyAlignment="1">
      <alignment horizontal="center" vertical="center" wrapText="1"/>
    </xf>
    <xf numFmtId="16" fontId="19" fillId="0" borderId="7" xfId="3" applyNumberFormat="1" applyFont="1" applyFill="1" applyBorder="1" applyAlignment="1" applyProtection="1">
      <alignment horizontal="center" vertical="center" wrapText="1"/>
    </xf>
    <xf numFmtId="0" fontId="19" fillId="0" borderId="7" xfId="3" applyNumberFormat="1" applyFont="1" applyFill="1" applyBorder="1" applyAlignment="1">
      <alignment horizontal="center" vertical="center" wrapText="1"/>
    </xf>
    <xf numFmtId="165" fontId="53" fillId="0" borderId="1" xfId="3" applyNumberFormat="1" applyFont="1" applyFill="1" applyBorder="1" applyAlignment="1">
      <alignment horizontal="center" vertical="center" wrapText="1"/>
    </xf>
    <xf numFmtId="0" fontId="19" fillId="0" borderId="7" xfId="3" applyNumberFormat="1" applyFont="1" applyFill="1" applyBorder="1" applyAlignment="1" applyProtection="1">
      <alignment horizontal="center" vertical="center" wrapText="1"/>
    </xf>
    <xf numFmtId="0" fontId="53" fillId="3" borderId="7" xfId="3" applyFont="1" applyFill="1" applyBorder="1" applyAlignment="1">
      <alignment horizontal="left" vertical="top" wrapText="1"/>
    </xf>
    <xf numFmtId="0" fontId="19" fillId="3" borderId="7" xfId="3" applyNumberFormat="1" applyFont="1" applyFill="1" applyBorder="1" applyAlignment="1" applyProtection="1">
      <alignment horizontal="center" vertical="center"/>
    </xf>
    <xf numFmtId="0" fontId="53" fillId="0" borderId="7" xfId="0" applyFont="1" applyBorder="1" applyAlignment="1">
      <alignment wrapText="1"/>
    </xf>
    <xf numFmtId="0" fontId="59" fillId="0" borderId="7" xfId="0" applyFont="1" applyBorder="1" applyAlignment="1">
      <alignment wrapText="1"/>
    </xf>
    <xf numFmtId="165" fontId="19" fillId="0" borderId="37" xfId="3" applyNumberFormat="1" applyFont="1" applyFill="1" applyBorder="1" applyAlignment="1" applyProtection="1">
      <alignment horizontal="center" vertical="center"/>
    </xf>
    <xf numFmtId="0" fontId="19" fillId="3" borderId="37" xfId="3" applyNumberFormat="1" applyFont="1" applyFill="1" applyBorder="1" applyAlignment="1" applyProtection="1">
      <alignment horizontal="center" vertical="center"/>
    </xf>
    <xf numFmtId="0" fontId="53" fillId="3" borderId="7" xfId="3" applyFont="1" applyFill="1" applyBorder="1" applyAlignment="1">
      <alignment horizontal="center" vertical="center" wrapText="1"/>
    </xf>
    <xf numFmtId="165" fontId="19" fillId="3" borderId="37" xfId="3" applyNumberFormat="1" applyFont="1" applyFill="1" applyBorder="1" applyAlignment="1" applyProtection="1">
      <alignment horizontal="center" vertical="center"/>
    </xf>
    <xf numFmtId="0" fontId="53" fillId="3" borderId="1" xfId="3" applyFont="1" applyFill="1" applyBorder="1" applyAlignment="1">
      <alignment horizontal="center" vertical="center" wrapText="1"/>
    </xf>
    <xf numFmtId="0" fontId="19" fillId="3" borderId="7" xfId="3" applyFont="1" applyFill="1" applyBorder="1" applyAlignment="1">
      <alignment horizontal="left" vertical="top" wrapText="1"/>
    </xf>
    <xf numFmtId="0" fontId="19" fillId="3" borderId="7" xfId="3" applyFont="1" applyFill="1" applyBorder="1" applyAlignment="1">
      <alignment horizontal="center" vertical="center" wrapText="1"/>
    </xf>
    <xf numFmtId="0" fontId="19" fillId="3" borderId="1" xfId="3" applyFont="1" applyFill="1" applyBorder="1" applyAlignment="1">
      <alignment horizontal="center" vertical="center" wrapText="1"/>
    </xf>
    <xf numFmtId="0" fontId="19" fillId="3" borderId="7" xfId="3" applyNumberFormat="1" applyFont="1" applyFill="1" applyBorder="1" applyAlignment="1">
      <alignment horizontal="center" vertical="center" wrapText="1"/>
    </xf>
    <xf numFmtId="2" fontId="53" fillId="3" borderId="1" xfId="3" applyNumberFormat="1" applyFont="1" applyFill="1" applyBorder="1" applyAlignment="1">
      <alignment horizontal="center" vertical="center" wrapText="1"/>
    </xf>
    <xf numFmtId="0" fontId="53" fillId="0" borderId="7" xfId="0" applyFont="1" applyBorder="1" applyAlignment="1">
      <alignment horizontal="left" vertical="top" wrapText="1"/>
    </xf>
    <xf numFmtId="0" fontId="19" fillId="3" borderId="109" xfId="3" applyNumberFormat="1" applyFont="1" applyFill="1" applyBorder="1" applyAlignment="1" applyProtection="1">
      <alignment horizontal="center" vertical="center"/>
    </xf>
    <xf numFmtId="0" fontId="19" fillId="3" borderId="20" xfId="3" applyNumberFormat="1" applyFont="1" applyFill="1" applyBorder="1" applyAlignment="1" applyProtection="1">
      <alignment horizontal="center" vertical="center"/>
    </xf>
    <xf numFmtId="0" fontId="53" fillId="3" borderId="20" xfId="3" applyFont="1" applyFill="1" applyBorder="1" applyAlignment="1">
      <alignment horizontal="left" vertical="top" wrapText="1"/>
    </xf>
    <xf numFmtId="0" fontId="53" fillId="3" borderId="20" xfId="3" applyFont="1" applyFill="1" applyBorder="1" applyAlignment="1">
      <alignment horizontal="center" vertical="center" wrapText="1"/>
    </xf>
    <xf numFmtId="0" fontId="6" fillId="0" borderId="110" xfId="1" applyNumberFormat="1" applyFont="1" applyFill="1" applyBorder="1" applyAlignment="1" applyProtection="1">
      <alignment horizontal="center" vertical="center"/>
    </xf>
    <xf numFmtId="0" fontId="7" fillId="0" borderId="110" xfId="1" applyNumberFormat="1" applyFont="1" applyFill="1" applyBorder="1" applyAlignment="1" applyProtection="1">
      <alignment horizontal="center" vertical="center"/>
    </xf>
    <xf numFmtId="0" fontId="6" fillId="0" borderId="111" xfId="1" applyNumberFormat="1" applyFont="1" applyFill="1" applyBorder="1" applyAlignment="1" applyProtection="1">
      <alignment horizontal="center" vertical="center"/>
    </xf>
    <xf numFmtId="0" fontId="7" fillId="0" borderId="111" xfId="1" applyNumberFormat="1" applyFont="1" applyFill="1" applyBorder="1" applyAlignment="1" applyProtection="1">
      <alignment horizontal="center" vertical="center"/>
    </xf>
    <xf numFmtId="166" fontId="28" fillId="0" borderId="41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vertical="top" wrapText="1"/>
    </xf>
    <xf numFmtId="172" fontId="28" fillId="0" borderId="0" xfId="0" applyNumberFormat="1" applyFont="1" applyBorder="1" applyAlignment="1">
      <alignment horizontal="center" vertical="center"/>
    </xf>
    <xf numFmtId="172" fontId="28" fillId="0" borderId="68" xfId="0" applyNumberFormat="1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7" fillId="0" borderId="0" xfId="0" applyFont="1" applyBorder="1" applyAlignment="1" applyProtection="1">
      <alignment vertical="center" wrapText="1"/>
      <protection locked="0"/>
    </xf>
    <xf numFmtId="0" fontId="28" fillId="0" borderId="68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60" fillId="0" borderId="0" xfId="0" applyFont="1" applyBorder="1" applyAlignment="1" applyProtection="1">
      <alignment vertical="center" wrapText="1"/>
      <protection locked="0"/>
    </xf>
    <xf numFmtId="0" fontId="61" fillId="0" borderId="7" xfId="0" applyFont="1" applyBorder="1" applyAlignment="1">
      <alignment vertical="top" wrapText="1"/>
    </xf>
    <xf numFmtId="0" fontId="62" fillId="0" borderId="7" xfId="0" applyFont="1" applyBorder="1" applyAlignment="1">
      <alignment horizontal="right" vertical="center" wrapText="1"/>
    </xf>
    <xf numFmtId="166" fontId="31" fillId="0" borderId="41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72" fontId="31" fillId="0" borderId="68" xfId="0" applyNumberFormat="1" applyFont="1" applyBorder="1" applyAlignment="1">
      <alignment horizontal="center" vertical="center"/>
    </xf>
    <xf numFmtId="172" fontId="31" fillId="0" borderId="0" xfId="0" applyNumberFormat="1" applyFont="1" applyAlignment="1">
      <alignment vertical="top"/>
    </xf>
    <xf numFmtId="172" fontId="31" fillId="0" borderId="0" xfId="0" applyNumberFormat="1" applyFont="1" applyBorder="1" applyAlignment="1">
      <alignment horizontal="center" vertical="center"/>
    </xf>
    <xf numFmtId="0" fontId="31" fillId="0" borderId="0" xfId="0" applyFont="1" applyAlignment="1">
      <alignment vertical="top"/>
    </xf>
    <xf numFmtId="0" fontId="31" fillId="0" borderId="0" xfId="0" applyFont="1" applyFill="1" applyBorder="1" applyAlignment="1">
      <alignment vertical="top"/>
    </xf>
    <xf numFmtId="0" fontId="31" fillId="0" borderId="68" xfId="0" applyFont="1" applyBorder="1" applyAlignment="1">
      <alignment horizontal="center" vertical="center"/>
    </xf>
    <xf numFmtId="172" fontId="33" fillId="0" borderId="0" xfId="0" applyNumberFormat="1" applyFont="1" applyFill="1" applyBorder="1" applyAlignment="1">
      <alignment vertical="top"/>
    </xf>
    <xf numFmtId="0" fontId="31" fillId="0" borderId="41" xfId="0" applyFont="1" applyBorder="1" applyAlignment="1">
      <alignment horizontal="center" vertical="center"/>
    </xf>
    <xf numFmtId="172" fontId="3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horizontal="left" vertical="center" wrapText="1"/>
    </xf>
    <xf numFmtId="49" fontId="35" fillId="0" borderId="0" xfId="0" applyNumberFormat="1" applyFont="1" applyFill="1" applyBorder="1" applyAlignment="1">
      <alignment horizontal="center" vertical="center" wrapText="1"/>
    </xf>
    <xf numFmtId="172" fontId="33" fillId="0" borderId="0" xfId="0" applyNumberFormat="1" applyFont="1" applyFill="1" applyBorder="1" applyAlignment="1" applyProtection="1">
      <alignment vertical="center"/>
      <protection locked="0"/>
    </xf>
    <xf numFmtId="49" fontId="35" fillId="0" borderId="0" xfId="0" applyNumberFormat="1" applyFont="1" applyFill="1" applyBorder="1" applyAlignment="1">
      <alignment vertical="center" wrapText="1"/>
    </xf>
    <xf numFmtId="0" fontId="0" fillId="0" borderId="0" xfId="0" applyFill="1" applyBorder="1"/>
    <xf numFmtId="172" fontId="45" fillId="0" borderId="0" xfId="0" applyNumberFormat="1" applyFont="1" applyBorder="1" applyAlignment="1">
      <alignment horizontal="center" vertical="center"/>
    </xf>
    <xf numFmtId="172" fontId="45" fillId="0" borderId="68" xfId="0" applyNumberFormat="1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56" xfId="1" applyNumberFormat="1" applyFont="1" applyFill="1" applyBorder="1" applyAlignment="1" applyProtection="1">
      <alignment horizontal="left" vertical="center"/>
    </xf>
    <xf numFmtId="0" fontId="9" fillId="0" borderId="2" xfId="1" applyNumberFormat="1" applyFont="1" applyFill="1" applyBorder="1" applyAlignment="1" applyProtection="1">
      <alignment horizontal="center" vertical="center"/>
    </xf>
    <xf numFmtId="0" fontId="6" fillId="0" borderId="33" xfId="1" applyFont="1" applyFill="1" applyBorder="1" applyAlignment="1" applyProtection="1">
      <alignment horizontal="center" vertical="center"/>
    </xf>
    <xf numFmtId="0" fontId="7" fillId="0" borderId="33" xfId="1" applyFont="1" applyFill="1" applyBorder="1" applyAlignment="1" applyProtection="1">
      <alignment horizontal="center" vertical="center"/>
    </xf>
    <xf numFmtId="0" fontId="6" fillId="0" borderId="105" xfId="1" applyFont="1" applyFill="1" applyBorder="1" applyAlignment="1" applyProtection="1">
      <alignment horizontal="center" vertical="center"/>
    </xf>
    <xf numFmtId="0" fontId="7" fillId="0" borderId="105" xfId="1" applyFont="1" applyFill="1" applyBorder="1" applyAlignment="1" applyProtection="1">
      <alignment horizontal="center" vertical="center"/>
    </xf>
    <xf numFmtId="0" fontId="6" fillId="0" borderId="41" xfId="1" applyFont="1" applyFill="1" applyBorder="1" applyAlignment="1" applyProtection="1">
      <alignment horizontal="center" vertical="center"/>
    </xf>
    <xf numFmtId="0" fontId="13" fillId="0" borderId="0" xfId="3" applyFont="1" applyBorder="1" applyAlignment="1">
      <alignment horizontal="center" vertical="center" wrapText="1"/>
    </xf>
    <xf numFmtId="0" fontId="53" fillId="0" borderId="7" xfId="0" applyFont="1" applyBorder="1" applyAlignment="1">
      <alignment horizontal="left" vertical="center"/>
    </xf>
    <xf numFmtId="2" fontId="53" fillId="0" borderId="7" xfId="0" applyNumberFormat="1" applyFont="1" applyBorder="1" applyAlignment="1">
      <alignment horizontal="center" vertical="center"/>
    </xf>
    <xf numFmtId="2" fontId="53" fillId="0" borderId="7" xfId="0" applyNumberFormat="1" applyFont="1" applyBorder="1" applyAlignment="1">
      <alignment horizontal="center" vertical="center" wrapText="1"/>
    </xf>
    <xf numFmtId="0" fontId="19" fillId="0" borderId="109" xfId="3" applyNumberFormat="1" applyFont="1" applyFill="1" applyBorder="1" applyAlignment="1" applyProtection="1">
      <alignment horizontal="center" vertical="center"/>
    </xf>
    <xf numFmtId="0" fontId="53" fillId="0" borderId="20" xfId="0" applyFont="1" applyBorder="1" applyAlignment="1">
      <alignment horizontal="center" vertical="center" wrapText="1"/>
    </xf>
    <xf numFmtId="0" fontId="53" fillId="0" borderId="20" xfId="0" applyFont="1" applyBorder="1" applyAlignment="1">
      <alignment vertical="center" wrapText="1"/>
    </xf>
    <xf numFmtId="0" fontId="18" fillId="0" borderId="0" xfId="3" applyFont="1" applyFill="1" applyBorder="1" applyAlignment="1">
      <alignment horizontal="center" vertical="center" wrapText="1"/>
    </xf>
    <xf numFmtId="0" fontId="18" fillId="0" borderId="0" xfId="3" applyFont="1" applyFill="1" applyBorder="1" applyAlignment="1">
      <alignment horizontal="center" vertical="center"/>
    </xf>
    <xf numFmtId="0" fontId="45" fillId="0" borderId="7" xfId="16" applyFont="1" applyBorder="1" applyAlignment="1">
      <alignment horizontal="center" vertical="center"/>
    </xf>
    <xf numFmtId="0" fontId="19" fillId="0" borderId="7" xfId="16" applyFont="1" applyBorder="1" applyAlignment="1">
      <alignment horizontal="left" vertical="top" wrapText="1"/>
    </xf>
    <xf numFmtId="4" fontId="19" fillId="0" borderId="7" xfId="15" applyNumberFormat="1" applyFont="1" applyBorder="1" applyAlignment="1">
      <alignment horizontal="center" vertical="center" wrapText="1"/>
    </xf>
    <xf numFmtId="3" fontId="19" fillId="0" borderId="7" xfId="15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wrapText="1"/>
    </xf>
    <xf numFmtId="3" fontId="19" fillId="0" borderId="1" xfId="15" applyNumberFormat="1" applyFont="1" applyBorder="1" applyAlignment="1">
      <alignment horizontal="center" vertical="center" wrapText="1"/>
    </xf>
    <xf numFmtId="171" fontId="19" fillId="0" borderId="7" xfId="15" applyNumberFormat="1" applyFont="1" applyBorder="1" applyAlignment="1">
      <alignment horizontal="center" vertical="center" wrapText="1"/>
    </xf>
    <xf numFmtId="164" fontId="19" fillId="0" borderId="7" xfId="13" applyFont="1" applyFill="1" applyBorder="1" applyAlignment="1">
      <alignment horizontal="center" vertical="center"/>
    </xf>
    <xf numFmtId="4" fontId="19" fillId="0" borderId="7" xfId="15" applyNumberFormat="1" applyFont="1" applyBorder="1" applyAlignment="1">
      <alignment horizontal="center" vertical="center"/>
    </xf>
    <xf numFmtId="0" fontId="19" fillId="0" borderId="7" xfId="7" applyFont="1" applyBorder="1" applyAlignment="1">
      <alignment horizontal="center" vertical="center"/>
    </xf>
    <xf numFmtId="0" fontId="19" fillId="0" borderId="7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/>
    </xf>
    <xf numFmtId="170" fontId="19" fillId="0" borderId="3" xfId="7" applyNumberFormat="1" applyFont="1" applyBorder="1" applyAlignment="1">
      <alignment horizontal="center" vertical="center"/>
    </xf>
    <xf numFmtId="0" fontId="19" fillId="0" borderId="3" xfId="3" applyFont="1" applyFill="1" applyBorder="1" applyAlignment="1">
      <alignment horizontal="center" vertical="center"/>
    </xf>
    <xf numFmtId="0" fontId="19" fillId="0" borderId="7" xfId="3" applyFont="1" applyFill="1" applyBorder="1" applyAlignment="1">
      <alignment horizontal="left" vertical="center"/>
    </xf>
    <xf numFmtId="0" fontId="19" fillId="0" borderId="7" xfId="7" applyFont="1" applyBorder="1" applyAlignment="1">
      <alignment horizontal="left" vertical="center"/>
    </xf>
    <xf numFmtId="0" fontId="19" fillId="0" borderId="3" xfId="7" applyFont="1" applyBorder="1" applyAlignment="1">
      <alignment horizontal="center" vertical="center"/>
    </xf>
    <xf numFmtId="0" fontId="19" fillId="0" borderId="7" xfId="6" applyNumberFormat="1" applyFont="1" applyFill="1" applyBorder="1" applyAlignment="1" applyProtection="1">
      <alignment horizontal="left" vertical="center"/>
    </xf>
    <xf numFmtId="0" fontId="19" fillId="0" borderId="3" xfId="3" applyNumberFormat="1" applyFont="1" applyFill="1" applyBorder="1" applyAlignment="1">
      <alignment horizontal="center" vertical="center" wrapText="1"/>
    </xf>
    <xf numFmtId="0" fontId="19" fillId="0" borderId="3" xfId="3" applyNumberFormat="1" applyFont="1" applyFill="1" applyBorder="1" applyAlignment="1">
      <alignment horizontal="center" vertical="center"/>
    </xf>
    <xf numFmtId="3" fontId="19" fillId="0" borderId="3" xfId="3" applyNumberFormat="1" applyFont="1" applyFill="1" applyBorder="1" applyAlignment="1">
      <alignment horizontal="center" vertical="center"/>
    </xf>
    <xf numFmtId="3" fontId="19" fillId="0" borderId="7" xfId="3" applyNumberFormat="1" applyFont="1" applyFill="1" applyBorder="1" applyAlignment="1">
      <alignment horizontal="center" vertical="center" wrapText="1"/>
    </xf>
    <xf numFmtId="49" fontId="7" fillId="0" borderId="110" xfId="1" applyNumberFormat="1" applyFont="1" applyFill="1" applyBorder="1" applyAlignment="1" applyProtection="1">
      <alignment horizontal="center" vertical="center"/>
    </xf>
    <xf numFmtId="2" fontId="45" fillId="0" borderId="7" xfId="0" applyNumberFormat="1" applyFont="1" applyBorder="1" applyAlignment="1">
      <alignment horizontal="center" vertical="center" wrapText="1"/>
    </xf>
    <xf numFmtId="2" fontId="45" fillId="0" borderId="70" xfId="0" applyNumberFormat="1" applyFont="1" applyBorder="1" applyAlignment="1">
      <alignment horizontal="center" vertical="center" wrapText="1"/>
    </xf>
    <xf numFmtId="1" fontId="45" fillId="0" borderId="7" xfId="0" applyNumberFormat="1" applyFont="1" applyBorder="1" applyAlignment="1">
      <alignment horizontal="center" vertical="center" wrapText="1"/>
    </xf>
    <xf numFmtId="1" fontId="45" fillId="0" borderId="70" xfId="0" applyNumberFormat="1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69" xfId="3" applyNumberFormat="1" applyFont="1" applyFill="1" applyBorder="1" applyAlignment="1" applyProtection="1">
      <alignment horizontal="center" vertical="center"/>
    </xf>
    <xf numFmtId="170" fontId="19" fillId="0" borderId="7" xfId="7" applyNumberFormat="1" applyFont="1" applyBorder="1" applyAlignment="1">
      <alignment horizontal="center" vertical="center"/>
    </xf>
    <xf numFmtId="0" fontId="19" fillId="0" borderId="7" xfId="3" applyNumberFormat="1" applyFont="1" applyFill="1" applyBorder="1" applyAlignment="1">
      <alignment horizontal="center" vertical="center"/>
    </xf>
    <xf numFmtId="0" fontId="19" fillId="0" borderId="1" xfId="6" applyNumberFormat="1" applyFont="1" applyFill="1" applyBorder="1" applyAlignment="1" applyProtection="1">
      <alignment horizontal="center" vertical="center" wrapText="1"/>
    </xf>
    <xf numFmtId="3" fontId="19" fillId="0" borderId="7" xfId="3" applyNumberFormat="1" applyFont="1" applyBorder="1" applyAlignment="1">
      <alignment horizontal="center" vertical="center"/>
    </xf>
    <xf numFmtId="0" fontId="5" fillId="0" borderId="111" xfId="1" applyNumberFormat="1" applyFont="1" applyFill="1" applyBorder="1" applyAlignment="1" applyProtection="1">
      <alignment horizontal="center" vertical="center"/>
    </xf>
    <xf numFmtId="4" fontId="19" fillId="0" borderId="7" xfId="2" applyNumberFormat="1" applyFont="1" applyBorder="1" applyAlignment="1">
      <alignment horizontal="center" vertical="center"/>
    </xf>
    <xf numFmtId="49" fontId="19" fillId="0" borderId="37" xfId="7" applyNumberFormat="1" applyFont="1" applyBorder="1" applyAlignment="1">
      <alignment horizontal="center" vertical="center" wrapText="1"/>
    </xf>
    <xf numFmtId="49" fontId="19" fillId="0" borderId="7" xfId="7" applyNumberFormat="1" applyFont="1" applyBorder="1" applyAlignment="1">
      <alignment horizontal="center" vertical="center" wrapText="1"/>
    </xf>
    <xf numFmtId="3" fontId="19" fillId="0" borderId="7" xfId="7" applyNumberFormat="1" applyFont="1" applyBorder="1" applyAlignment="1">
      <alignment horizontal="center" vertical="center"/>
    </xf>
    <xf numFmtId="0" fontId="17" fillId="0" borderId="41" xfId="3" applyFont="1" applyFill="1" applyBorder="1" applyAlignment="1">
      <alignment horizontal="center" vertical="center"/>
    </xf>
    <xf numFmtId="0" fontId="18" fillId="0" borderId="41" xfId="3" applyFont="1" applyFill="1" applyBorder="1" applyAlignment="1">
      <alignment horizontal="center" vertical="center"/>
    </xf>
    <xf numFmtId="0" fontId="9" fillId="0" borderId="56" xfId="1" applyNumberFormat="1" applyFont="1" applyFill="1" applyBorder="1" applyAlignment="1" applyProtection="1">
      <alignment vertical="top"/>
    </xf>
    <xf numFmtId="0" fontId="9" fillId="0" borderId="3" xfId="1" applyNumberFormat="1" applyFont="1" applyFill="1" applyBorder="1" applyAlignment="1" applyProtection="1">
      <alignment vertical="top"/>
    </xf>
    <xf numFmtId="3" fontId="19" fillId="3" borderId="7" xfId="4" applyNumberFormat="1" applyFont="1" applyFill="1" applyBorder="1" applyAlignment="1">
      <alignment horizontal="center" vertical="center"/>
    </xf>
    <xf numFmtId="3" fontId="19" fillId="0" borderId="7" xfId="4" applyNumberFormat="1" applyFont="1" applyFill="1" applyBorder="1" applyAlignment="1">
      <alignment horizontal="center" vertical="center"/>
    </xf>
    <xf numFmtId="0" fontId="44" fillId="0" borderId="0" xfId="3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70" xfId="5" applyFont="1" applyFill="1" applyBorder="1" applyAlignment="1">
      <alignment horizontal="center" vertical="center"/>
    </xf>
    <xf numFmtId="0" fontId="19" fillId="2" borderId="15" xfId="5" applyNumberFormat="1" applyFont="1" applyFill="1" applyBorder="1" applyAlignment="1">
      <alignment horizontal="center" vertical="center"/>
    </xf>
    <xf numFmtId="2" fontId="19" fillId="0" borderId="37" xfId="5" applyNumberFormat="1" applyFont="1" applyFill="1" applyBorder="1" applyAlignment="1">
      <alignment horizontal="center" vertical="center" wrapText="1"/>
    </xf>
    <xf numFmtId="0" fontId="19" fillId="3" borderId="7" xfId="5" applyNumberFormat="1" applyFont="1" applyFill="1" applyBorder="1" applyAlignment="1">
      <alignment horizontal="center" vertical="center"/>
    </xf>
    <xf numFmtId="2" fontId="19" fillId="0" borderId="14" xfId="0" applyNumberFormat="1" applyFont="1" applyBorder="1" applyAlignment="1">
      <alignment horizontal="center" vertical="center"/>
    </xf>
    <xf numFmtId="4" fontId="19" fillId="0" borderId="8" xfId="0" applyNumberFormat="1" applyFont="1" applyBorder="1" applyAlignment="1">
      <alignment horizontal="center" vertical="center"/>
    </xf>
    <xf numFmtId="4" fontId="19" fillId="0" borderId="142" xfId="0" applyNumberFormat="1" applyFont="1" applyBorder="1" applyAlignment="1">
      <alignment horizontal="center" vertical="center"/>
    </xf>
    <xf numFmtId="4" fontId="19" fillId="0" borderId="8" xfId="0" applyNumberFormat="1" applyFont="1" applyBorder="1" applyAlignment="1">
      <alignment horizontal="center" vertical="center" wrapText="1"/>
    </xf>
    <xf numFmtId="4" fontId="19" fillId="0" borderId="143" xfId="0" applyNumberFormat="1" applyFont="1" applyBorder="1" applyAlignment="1">
      <alignment horizontal="center" vertical="center" wrapText="1"/>
    </xf>
    <xf numFmtId="2" fontId="19" fillId="0" borderId="15" xfId="0" applyNumberFormat="1" applyFont="1" applyBorder="1" applyAlignment="1">
      <alignment horizontal="center" vertical="center"/>
    </xf>
    <xf numFmtId="4" fontId="19" fillId="0" borderId="21" xfId="0" applyNumberFormat="1" applyFont="1" applyBorder="1" applyAlignment="1">
      <alignment horizontal="center" vertical="center"/>
    </xf>
    <xf numFmtId="4" fontId="19" fillId="0" borderId="144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3" fontId="19" fillId="0" borderId="140" xfId="0" applyNumberFormat="1" applyFont="1" applyBorder="1" applyAlignment="1">
      <alignment horizontal="center" vertical="center"/>
    </xf>
    <xf numFmtId="0" fontId="40" fillId="0" borderId="0" xfId="6" applyNumberFormat="1" applyFont="1" applyFill="1" applyBorder="1" applyAlignment="1" applyProtection="1">
      <alignment horizontal="center" vertical="center"/>
    </xf>
    <xf numFmtId="3" fontId="40" fillId="0" borderId="0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4" fontId="40" fillId="0" borderId="68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6" applyNumberFormat="1" applyFont="1" applyFill="1" applyBorder="1" applyAlignment="1" applyProtection="1">
      <alignment horizontal="center" vertical="center"/>
    </xf>
    <xf numFmtId="3" fontId="26" fillId="0" borderId="0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7" fillId="0" borderId="33" xfId="1" applyNumberFormat="1" applyFont="1" applyFill="1" applyBorder="1" applyAlignment="1" applyProtection="1">
      <alignment horizontal="center" vertical="center"/>
    </xf>
    <xf numFmtId="0" fontId="7" fillId="0" borderId="33" xfId="1" applyNumberFormat="1" applyFont="1" applyFill="1" applyBorder="1" applyAlignment="1" applyProtection="1">
      <alignment vertical="top"/>
    </xf>
    <xf numFmtId="0" fontId="1" fillId="0" borderId="105" xfId="0" applyFont="1" applyBorder="1" applyAlignment="1">
      <alignment horizontal="center" vertical="center"/>
    </xf>
    <xf numFmtId="0" fontId="46" fillId="4" borderId="7" xfId="0" applyFont="1" applyFill="1" applyBorder="1" applyAlignment="1">
      <alignment horizontal="center" vertical="center" wrapText="1"/>
    </xf>
    <xf numFmtId="0" fontId="24" fillId="4" borderId="7" xfId="3" applyFont="1" applyFill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right" vertical="center" wrapText="1"/>
    </xf>
    <xf numFmtId="0" fontId="46" fillId="0" borderId="0" xfId="0" applyFont="1" applyBorder="1" applyAlignment="1">
      <alignment horizontal="center" vertical="center" wrapText="1"/>
    </xf>
    <xf numFmtId="2" fontId="45" fillId="4" borderId="7" xfId="0" applyNumberFormat="1" applyFont="1" applyFill="1" applyBorder="1" applyAlignment="1">
      <alignment horizontal="center" vertical="center"/>
    </xf>
    <xf numFmtId="165" fontId="45" fillId="0" borderId="37" xfId="0" applyNumberFormat="1" applyFont="1" applyBorder="1" applyAlignment="1">
      <alignment horizontal="center" vertical="center"/>
    </xf>
    <xf numFmtId="0" fontId="1" fillId="0" borderId="111" xfId="0" applyFont="1" applyBorder="1" applyAlignment="1">
      <alignment horizontal="center" vertical="center"/>
    </xf>
    <xf numFmtId="0" fontId="0" fillId="0" borderId="111" xfId="0" applyBorder="1"/>
    <xf numFmtId="0" fontId="45" fillId="0" borderId="77" xfId="1" applyNumberFormat="1" applyFont="1" applyFill="1" applyBorder="1" applyAlignment="1" applyProtection="1">
      <alignment horizontal="center" vertical="center"/>
    </xf>
    <xf numFmtId="0" fontId="45" fillId="0" borderId="22" xfId="1" applyNumberFormat="1" applyFont="1" applyFill="1" applyBorder="1" applyAlignment="1" applyProtection="1">
      <alignment horizontal="center" vertical="center"/>
    </xf>
    <xf numFmtId="0" fontId="45" fillId="0" borderId="37" xfId="1" applyNumberFormat="1" applyFont="1" applyFill="1" applyBorder="1" applyAlignment="1" applyProtection="1">
      <alignment horizontal="center" vertical="center"/>
    </xf>
    <xf numFmtId="0" fontId="45" fillId="0" borderId="2" xfId="1" applyNumberFormat="1" applyFont="1" applyFill="1" applyBorder="1" applyAlignment="1" applyProtection="1">
      <alignment horizontal="center" vertical="center"/>
    </xf>
    <xf numFmtId="0" fontId="45" fillId="0" borderId="109" xfId="1" applyNumberFormat="1" applyFont="1" applyFill="1" applyBorder="1" applyAlignment="1" applyProtection="1">
      <alignment horizontal="center" vertical="center"/>
    </xf>
    <xf numFmtId="49" fontId="45" fillId="0" borderId="31" xfId="1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68" xfId="0" applyFont="1" applyBorder="1" applyAlignment="1">
      <alignment horizontal="center" vertical="top" wrapText="1"/>
    </xf>
    <xf numFmtId="0" fontId="17" fillId="0" borderId="6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18" fillId="0" borderId="0" xfId="3" applyFont="1" applyFill="1" applyBorder="1" applyAlignment="1">
      <alignment horizontal="center" vertical="center" wrapText="1"/>
    </xf>
    <xf numFmtId="0" fontId="34" fillId="0" borderId="68" xfId="3" applyFont="1" applyFill="1" applyBorder="1" applyAlignment="1">
      <alignment horizontal="center" vertical="center" wrapText="1"/>
    </xf>
    <xf numFmtId="0" fontId="44" fillId="0" borderId="0" xfId="3" applyFont="1" applyFill="1" applyBorder="1" applyAlignment="1">
      <alignment horizontal="center" vertical="center" wrapText="1"/>
    </xf>
    <xf numFmtId="0" fontId="44" fillId="0" borderId="68" xfId="3" applyFont="1" applyFill="1" applyBorder="1" applyAlignment="1">
      <alignment horizontal="center" vertical="center" wrapText="1"/>
    </xf>
    <xf numFmtId="0" fontId="17" fillId="0" borderId="68" xfId="3" applyFont="1" applyFill="1" applyBorder="1" applyAlignment="1">
      <alignment horizontal="center" vertical="center" wrapText="1"/>
    </xf>
    <xf numFmtId="0" fontId="18" fillId="0" borderId="68" xfId="3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2" fillId="0" borderId="7" xfId="3" applyFont="1" applyBorder="1" applyAlignment="1">
      <alignment horizontal="center" vertical="center"/>
    </xf>
    <xf numFmtId="0" fontId="13" fillId="0" borderId="7" xfId="3" applyFont="1" applyBorder="1" applyAlignment="1">
      <alignment horizontal="center" vertical="center"/>
    </xf>
    <xf numFmtId="0" fontId="12" fillId="0" borderId="7" xfId="3" applyFont="1" applyBorder="1" applyAlignment="1">
      <alignment horizontal="left" vertical="center"/>
    </xf>
    <xf numFmtId="0" fontId="13" fillId="0" borderId="7" xfId="3" applyFont="1" applyBorder="1" applyAlignment="1">
      <alignment horizontal="left" vertical="center"/>
    </xf>
    <xf numFmtId="0" fontId="34" fillId="0" borderId="7" xfId="0" applyFont="1" applyBorder="1" applyAlignment="1">
      <alignment horizontal="center" vertical="center"/>
    </xf>
    <xf numFmtId="0" fontId="44" fillId="0" borderId="7" xfId="0" applyFont="1" applyBorder="1" applyAlignment="1">
      <alignment horizontal="center" vertical="center"/>
    </xf>
    <xf numFmtId="0" fontId="34" fillId="0" borderId="7" xfId="0" applyFont="1" applyBorder="1" applyAlignment="1">
      <alignment horizontal="left" vertical="center"/>
    </xf>
    <xf numFmtId="0" fontId="44" fillId="0" borderId="7" xfId="0" applyFont="1" applyBorder="1" applyAlignment="1">
      <alignment horizontal="left" vertical="center"/>
    </xf>
    <xf numFmtId="0" fontId="9" fillId="0" borderId="56" xfId="1" applyNumberFormat="1" applyFont="1" applyFill="1" applyBorder="1" applyAlignment="1" applyProtection="1">
      <alignment horizontal="left" vertical="top" wrapText="1"/>
    </xf>
    <xf numFmtId="0" fontId="12" fillId="0" borderId="37" xfId="7" applyFont="1" applyBorder="1" applyAlignment="1">
      <alignment horizontal="center" vertical="center"/>
    </xf>
    <xf numFmtId="0" fontId="12" fillId="0" borderId="7" xfId="7" applyFont="1" applyBorder="1" applyAlignment="1">
      <alignment horizontal="center" vertical="center"/>
    </xf>
    <xf numFmtId="0" fontId="12" fillId="0" borderId="7" xfId="7" applyFont="1" applyBorder="1" applyAlignment="1">
      <alignment horizontal="left" vertical="center"/>
    </xf>
    <xf numFmtId="0" fontId="13" fillId="0" borderId="7" xfId="7" applyFont="1" applyBorder="1" applyAlignment="1">
      <alignment horizontal="center" vertical="center"/>
    </xf>
    <xf numFmtId="0" fontId="13" fillId="0" borderId="7" xfId="7" applyFont="1" applyBorder="1" applyAlignment="1">
      <alignment horizontal="left" vertical="center"/>
    </xf>
    <xf numFmtId="0" fontId="13" fillId="0" borderId="37" xfId="7" applyFont="1" applyBorder="1" applyAlignment="1">
      <alignment horizontal="center" vertical="center"/>
    </xf>
    <xf numFmtId="0" fontId="13" fillId="0" borderId="109" xfId="7" applyFont="1" applyBorder="1" applyAlignment="1">
      <alignment horizontal="center" vertical="center"/>
    </xf>
    <xf numFmtId="0" fontId="13" fillId="0" borderId="36" xfId="7" applyFont="1" applyBorder="1" applyAlignment="1">
      <alignment horizontal="center" vertical="center"/>
    </xf>
    <xf numFmtId="0" fontId="13" fillId="0" borderId="20" xfId="7" applyFont="1" applyBorder="1" applyAlignment="1">
      <alignment horizontal="center" vertical="center"/>
    </xf>
    <xf numFmtId="0" fontId="13" fillId="0" borderId="15" xfId="7" applyFont="1" applyBorder="1" applyAlignment="1">
      <alignment horizontal="center" vertical="center"/>
    </xf>
    <xf numFmtId="0" fontId="17" fillId="0" borderId="7" xfId="3" applyFont="1" applyFill="1" applyBorder="1" applyAlignment="1">
      <alignment horizontal="center" vertical="center"/>
    </xf>
    <xf numFmtId="0" fontId="17" fillId="0" borderId="70" xfId="3" applyFont="1" applyFill="1" applyBorder="1" applyAlignment="1">
      <alignment horizontal="center" vertical="center" wrapText="1"/>
    </xf>
    <xf numFmtId="0" fontId="18" fillId="0" borderId="7" xfId="3" applyFont="1" applyFill="1" applyBorder="1" applyAlignment="1">
      <alignment horizontal="center" vertical="center"/>
    </xf>
    <xf numFmtId="0" fontId="18" fillId="0" borderId="70" xfId="3" applyFont="1" applyFill="1" applyBorder="1" applyAlignment="1">
      <alignment horizontal="center" vertical="center" wrapText="1"/>
    </xf>
    <xf numFmtId="0" fontId="17" fillId="0" borderId="7" xfId="3" applyFont="1" applyFill="1" applyBorder="1" applyAlignment="1">
      <alignment horizontal="left" vertical="center"/>
    </xf>
    <xf numFmtId="0" fontId="18" fillId="0" borderId="7" xfId="3" applyFont="1" applyFill="1" applyBorder="1" applyAlignment="1">
      <alignment horizontal="left" vertical="center"/>
    </xf>
    <xf numFmtId="0" fontId="34" fillId="0" borderId="7" xfId="3" applyFont="1" applyFill="1" applyBorder="1" applyAlignment="1">
      <alignment horizontal="center" vertical="center"/>
    </xf>
    <xf numFmtId="0" fontId="34" fillId="0" borderId="70" xfId="3" applyFont="1" applyFill="1" applyBorder="1" applyAlignment="1">
      <alignment horizontal="center" vertical="center" wrapText="1"/>
    </xf>
    <xf numFmtId="0" fontId="44" fillId="0" borderId="7" xfId="3" applyFont="1" applyFill="1" applyBorder="1" applyAlignment="1">
      <alignment horizontal="center" vertical="center"/>
    </xf>
    <xf numFmtId="0" fontId="44" fillId="0" borderId="70" xfId="3" applyFont="1" applyFill="1" applyBorder="1" applyAlignment="1">
      <alignment horizontal="center" vertical="center" wrapText="1"/>
    </xf>
    <xf numFmtId="0" fontId="34" fillId="0" borderId="7" xfId="3" applyFont="1" applyFill="1" applyBorder="1" applyAlignment="1">
      <alignment horizontal="left" vertical="center"/>
    </xf>
    <xf numFmtId="0" fontId="44" fillId="0" borderId="7" xfId="3" applyFont="1" applyFill="1" applyBorder="1" applyAlignment="1">
      <alignment horizontal="left" vertical="center"/>
    </xf>
    <xf numFmtId="0" fontId="17" fillId="0" borderId="37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9" fillId="0" borderId="0" xfId="1" applyNumberFormat="1" applyFont="1" applyFill="1" applyBorder="1" applyAlignment="1" applyProtection="1">
      <alignment horizontal="center" vertical="top"/>
    </xf>
    <xf numFmtId="0" fontId="9" fillId="0" borderId="0" xfId="1" applyNumberFormat="1" applyFont="1" applyFill="1" applyBorder="1" applyAlignment="1" applyProtection="1">
      <alignment vertical="top"/>
    </xf>
    <xf numFmtId="4" fontId="9" fillId="0" borderId="0" xfId="1" applyNumberFormat="1" applyFont="1" applyFill="1" applyBorder="1" applyAlignment="1" applyProtection="1">
      <alignment horizontal="center" vertical="top"/>
    </xf>
    <xf numFmtId="0" fontId="9" fillId="0" borderId="68" xfId="1" applyNumberFormat="1" applyFont="1" applyFill="1" applyBorder="1" applyAlignment="1" applyProtection="1">
      <alignment horizontal="center" vertical="top"/>
    </xf>
    <xf numFmtId="3" fontId="9" fillId="0" borderId="68" xfId="1" applyNumberFormat="1" applyFont="1" applyFill="1" applyBorder="1" applyAlignment="1" applyProtection="1">
      <alignment horizontal="center" vertical="top"/>
    </xf>
    <xf numFmtId="4" fontId="14" fillId="0" borderId="0" xfId="0" applyNumberFormat="1" applyFont="1" applyBorder="1" applyAlignment="1">
      <alignment horizontal="center" vertical="top"/>
    </xf>
    <xf numFmtId="2" fontId="9" fillId="0" borderId="0" xfId="1" applyNumberFormat="1" applyFont="1" applyFill="1" applyBorder="1" applyAlignment="1" applyProtection="1">
      <alignment horizontal="center" vertical="top"/>
    </xf>
    <xf numFmtId="0" fontId="9" fillId="0" borderId="68" xfId="1" applyFont="1" applyFill="1" applyBorder="1" applyAlignment="1" applyProtection="1">
      <alignment horizontal="center" vertical="top"/>
    </xf>
    <xf numFmtId="0" fontId="9" fillId="0" borderId="41" xfId="1" applyNumberFormat="1" applyFont="1" applyFill="1" applyBorder="1" applyAlignment="1" applyProtection="1">
      <alignment horizontal="center" vertical="top"/>
    </xf>
    <xf numFmtId="4" fontId="9" fillId="0" borderId="0" xfId="1" applyNumberFormat="1" applyFont="1" applyFill="1" applyBorder="1" applyAlignment="1" applyProtection="1">
      <alignment vertical="top"/>
    </xf>
    <xf numFmtId="4" fontId="19" fillId="13" borderId="70" xfId="0" applyNumberFormat="1" applyFont="1" applyFill="1" applyBorder="1" applyAlignment="1">
      <alignment horizontal="right" vertical="center" indent="2"/>
    </xf>
    <xf numFmtId="3" fontId="9" fillId="0" borderId="2" xfId="1" applyNumberFormat="1" applyFont="1" applyFill="1" applyBorder="1" applyAlignment="1" applyProtection="1">
      <alignment horizontal="left" vertical="center"/>
    </xf>
    <xf numFmtId="0" fontId="9" fillId="0" borderId="2" xfId="1" applyNumberFormat="1" applyFont="1" applyFill="1" applyBorder="1" applyAlignment="1" applyProtection="1">
      <alignment horizontal="left" vertical="center"/>
    </xf>
    <xf numFmtId="0" fontId="19" fillId="0" borderId="7" xfId="0" applyFont="1" applyFill="1" applyBorder="1" applyAlignment="1">
      <alignment vertical="center" wrapText="1"/>
    </xf>
    <xf numFmtId="0" fontId="9" fillId="0" borderId="2" xfId="1" applyFont="1" applyFill="1" applyBorder="1" applyAlignment="1" applyProtection="1">
      <alignment horizontal="left" vertical="center"/>
    </xf>
    <xf numFmtId="4" fontId="19" fillId="13" borderId="70" xfId="3" applyNumberFormat="1" applyFont="1" applyFill="1" applyBorder="1" applyAlignment="1">
      <alignment horizontal="right" vertical="center" indent="2"/>
    </xf>
    <xf numFmtId="4" fontId="19" fillId="13" borderId="70" xfId="3" applyNumberFormat="1" applyFont="1" applyFill="1" applyBorder="1" applyAlignment="1" applyProtection="1">
      <alignment horizontal="right" vertical="center" indent="2"/>
    </xf>
    <xf numFmtId="4" fontId="46" fillId="11" borderId="70" xfId="0" applyNumberFormat="1" applyFont="1" applyFill="1" applyBorder="1" applyAlignment="1">
      <alignment horizontal="right" vertical="center" indent="2"/>
    </xf>
    <xf numFmtId="4" fontId="53" fillId="13" borderId="70" xfId="0" applyNumberFormat="1" applyFont="1" applyFill="1" applyBorder="1" applyAlignment="1">
      <alignment horizontal="right" vertical="center" wrapText="1" indent="2"/>
    </xf>
    <xf numFmtId="4" fontId="45" fillId="13" borderId="70" xfId="0" applyNumberFormat="1" applyFont="1" applyFill="1" applyBorder="1" applyAlignment="1">
      <alignment horizontal="right" vertical="center" indent="2"/>
    </xf>
    <xf numFmtId="4" fontId="9" fillId="15" borderId="2" xfId="0" applyNumberFormat="1" applyFont="1" applyFill="1" applyBorder="1" applyAlignment="1">
      <alignment horizontal="right" vertical="center" indent="1"/>
    </xf>
    <xf numFmtId="4" fontId="9" fillId="15" borderId="2" xfId="1" applyNumberFormat="1" applyFont="1" applyFill="1" applyBorder="1" applyAlignment="1" applyProtection="1">
      <alignment horizontal="right" vertical="center" indent="1"/>
    </xf>
    <xf numFmtId="174" fontId="9" fillId="15" borderId="2" xfId="1" applyNumberFormat="1" applyFont="1" applyFill="1" applyBorder="1" applyAlignment="1" applyProtection="1">
      <alignment horizontal="right" vertical="center" indent="1"/>
    </xf>
    <xf numFmtId="4" fontId="23" fillId="16" borderId="103" xfId="1" applyNumberFormat="1" applyFont="1" applyFill="1" applyBorder="1" applyAlignment="1">
      <alignment horizontal="right" vertical="center" wrapText="1" indent="2"/>
    </xf>
    <xf numFmtId="4" fontId="57" fillId="15" borderId="71" xfId="0" applyNumberFormat="1" applyFont="1" applyFill="1" applyBorder="1" applyAlignment="1">
      <alignment horizontal="right" vertical="center" indent="2"/>
    </xf>
    <xf numFmtId="4" fontId="23" fillId="15" borderId="70" xfId="0" applyNumberFormat="1" applyFont="1" applyFill="1" applyBorder="1" applyAlignment="1">
      <alignment horizontal="right" vertical="center" indent="2"/>
    </xf>
    <xf numFmtId="4" fontId="23" fillId="15" borderId="103" xfId="0" applyNumberFormat="1" applyFont="1" applyFill="1" applyBorder="1" applyAlignment="1">
      <alignment horizontal="right" vertical="center" indent="2"/>
    </xf>
    <xf numFmtId="0" fontId="57" fillId="0" borderId="20" xfId="0" applyFont="1" applyBorder="1" applyAlignment="1">
      <alignment horizontal="right" vertical="center" wrapText="1"/>
    </xf>
    <xf numFmtId="0" fontId="23" fillId="3" borderId="20" xfId="1" applyFont="1" applyFill="1" applyBorder="1" applyAlignment="1">
      <alignment horizontal="right" vertical="center" wrapText="1"/>
    </xf>
    <xf numFmtId="0" fontId="23" fillId="0" borderId="129" xfId="1" applyNumberFormat="1" applyFont="1" applyFill="1" applyBorder="1" applyAlignment="1" applyProtection="1">
      <alignment horizontal="right" vertical="center"/>
    </xf>
    <xf numFmtId="4" fontId="23" fillId="15" borderId="139" xfId="3" applyNumberFormat="1" applyFont="1" applyFill="1" applyBorder="1" applyAlignment="1">
      <alignment horizontal="right" vertical="center" wrapText="1" indent="2"/>
    </xf>
    <xf numFmtId="4" fontId="57" fillId="15" borderId="130" xfId="0" applyNumberFormat="1" applyFont="1" applyFill="1" applyBorder="1" applyAlignment="1">
      <alignment horizontal="right" vertical="center" indent="2"/>
    </xf>
    <xf numFmtId="4" fontId="19" fillId="18" borderId="140" xfId="4" applyNumberFormat="1" applyFont="1" applyFill="1" applyBorder="1" applyAlignment="1">
      <alignment horizontal="right" vertical="center" indent="2"/>
    </xf>
    <xf numFmtId="4" fontId="19" fillId="18" borderId="141" xfId="4" applyNumberFormat="1" applyFont="1" applyFill="1" applyBorder="1" applyAlignment="1">
      <alignment horizontal="right" vertical="center" indent="2"/>
    </xf>
    <xf numFmtId="4" fontId="24" fillId="11" borderId="70" xfId="3" applyNumberFormat="1" applyFont="1" applyFill="1" applyBorder="1" applyAlignment="1">
      <alignment horizontal="right" vertical="center" wrapText="1" indent="2"/>
    </xf>
    <xf numFmtId="4" fontId="24" fillId="11" borderId="70" xfId="3" applyNumberFormat="1" applyFont="1" applyFill="1" applyBorder="1" applyAlignment="1">
      <alignment horizontal="right" vertical="center" indent="2"/>
    </xf>
    <xf numFmtId="4" fontId="24" fillId="11" borderId="136" xfId="3" applyNumberFormat="1" applyFont="1" applyFill="1" applyBorder="1" applyAlignment="1">
      <alignment horizontal="right" vertical="center" wrapText="1" indent="2"/>
    </xf>
    <xf numFmtId="4" fontId="24" fillId="11" borderId="96" xfId="3" applyNumberFormat="1" applyFont="1" applyFill="1" applyBorder="1" applyAlignment="1">
      <alignment horizontal="right" vertical="center" wrapText="1" indent="2"/>
    </xf>
    <xf numFmtId="4" fontId="24" fillId="11" borderId="103" xfId="3" applyNumberFormat="1" applyFont="1" applyFill="1" applyBorder="1" applyAlignment="1">
      <alignment horizontal="right" vertical="center" indent="2"/>
    </xf>
    <xf numFmtId="4" fontId="23" fillId="15" borderId="133" xfId="3" applyNumberFormat="1" applyFont="1" applyFill="1" applyBorder="1" applyAlignment="1">
      <alignment horizontal="right" vertical="center" wrapText="1" indent="2"/>
    </xf>
    <xf numFmtId="4" fontId="46" fillId="11" borderId="91" xfId="0" applyNumberFormat="1" applyFont="1" applyFill="1" applyBorder="1" applyAlignment="1">
      <alignment horizontal="right" vertical="center" indent="2"/>
    </xf>
    <xf numFmtId="4" fontId="19" fillId="13" borderId="70" xfId="3" applyNumberFormat="1" applyFont="1" applyFill="1" applyBorder="1" applyAlignment="1">
      <alignment horizontal="right" vertical="center" wrapText="1" indent="2"/>
    </xf>
    <xf numFmtId="0" fontId="24" fillId="4" borderId="37" xfId="0" applyFont="1" applyFill="1" applyBorder="1" applyAlignment="1">
      <alignment horizontal="center" vertical="center" wrapText="1"/>
    </xf>
    <xf numFmtId="0" fontId="45" fillId="4" borderId="7" xfId="16" applyFont="1" applyFill="1" applyBorder="1" applyAlignment="1">
      <alignment horizontal="center" vertical="center"/>
    </xf>
    <xf numFmtId="0" fontId="45" fillId="4" borderId="7" xfId="16" applyFont="1" applyFill="1" applyBorder="1" applyAlignment="1">
      <alignment horizontal="left" vertical="top" wrapText="1"/>
    </xf>
    <xf numFmtId="0" fontId="19" fillId="4" borderId="7" xfId="0" applyFont="1" applyFill="1" applyBorder="1" applyAlignment="1">
      <alignment horizontal="center" vertical="center"/>
    </xf>
    <xf numFmtId="173" fontId="45" fillId="4" borderId="7" xfId="0" applyNumberFormat="1" applyFont="1" applyFill="1" applyBorder="1" applyAlignment="1">
      <alignment horizontal="center" vertical="center"/>
    </xf>
    <xf numFmtId="0" fontId="19" fillId="4" borderId="37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2" fontId="19" fillId="4" borderId="7" xfId="0" applyNumberFormat="1" applyFont="1" applyFill="1" applyBorder="1" applyAlignment="1">
      <alignment horizontal="left" vertical="center" wrapText="1"/>
    </xf>
    <xf numFmtId="4" fontId="19" fillId="4" borderId="7" xfId="15" applyNumberFormat="1" applyFont="1" applyFill="1" applyBorder="1" applyAlignment="1">
      <alignment horizontal="center" vertical="center" wrapText="1"/>
    </xf>
    <xf numFmtId="172" fontId="45" fillId="4" borderId="7" xfId="0" applyNumberFormat="1" applyFont="1" applyFill="1" applyBorder="1" applyAlignment="1">
      <alignment horizontal="center" vertical="center"/>
    </xf>
    <xf numFmtId="172" fontId="45" fillId="4" borderId="70" xfId="0" applyNumberFormat="1" applyFont="1" applyFill="1" applyBorder="1" applyAlignment="1">
      <alignment horizontal="center" vertical="center"/>
    </xf>
    <xf numFmtId="3" fontId="19" fillId="4" borderId="7" xfId="15" applyNumberFormat="1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left" vertical="center" wrapText="1"/>
    </xf>
    <xf numFmtId="0" fontId="19" fillId="4" borderId="37" xfId="0" applyFont="1" applyFill="1" applyBorder="1" applyAlignment="1">
      <alignment horizontal="center" vertical="center"/>
    </xf>
    <xf numFmtId="4" fontId="50" fillId="4" borderId="7" xfId="0" applyNumberFormat="1" applyFont="1" applyFill="1" applyBorder="1" applyAlignment="1">
      <alignment horizontal="center" vertical="center"/>
    </xf>
    <xf numFmtId="4" fontId="50" fillId="4" borderId="7" xfId="3" applyNumberFormat="1" applyFont="1" applyFill="1" applyBorder="1" applyAlignment="1">
      <alignment horizontal="left" vertical="center"/>
    </xf>
    <xf numFmtId="4" fontId="50" fillId="4" borderId="7" xfId="6" applyNumberFormat="1" applyFont="1" applyFill="1" applyBorder="1" applyAlignment="1">
      <alignment horizontal="center" vertical="center" wrapText="1"/>
    </xf>
    <xf numFmtId="4" fontId="50" fillId="4" borderId="7" xfId="6" applyNumberFormat="1" applyFont="1" applyFill="1" applyBorder="1" applyAlignment="1">
      <alignment horizontal="left" vertical="center" wrapText="1"/>
    </xf>
    <xf numFmtId="2" fontId="19" fillId="4" borderId="7" xfId="0" applyNumberFormat="1" applyFont="1" applyFill="1" applyBorder="1" applyAlignment="1">
      <alignment vertical="center" wrapText="1"/>
    </xf>
    <xf numFmtId="0" fontId="19" fillId="4" borderId="7" xfId="0" applyFont="1" applyFill="1" applyBorder="1" applyAlignment="1">
      <alignment vertical="center" wrapText="1"/>
    </xf>
    <xf numFmtId="4" fontId="50" fillId="4" borderId="7" xfId="6" applyNumberFormat="1" applyFont="1" applyFill="1" applyBorder="1" applyAlignment="1">
      <alignment vertical="center" wrapText="1"/>
    </xf>
    <xf numFmtId="4" fontId="50" fillId="4" borderId="7" xfId="3" applyNumberFormat="1" applyFont="1" applyFill="1" applyBorder="1" applyAlignment="1">
      <alignment vertical="center"/>
    </xf>
    <xf numFmtId="0" fontId="19" fillId="4" borderId="7" xfId="0" applyFont="1" applyFill="1" applyBorder="1" applyAlignment="1">
      <alignment horizontal="left" vertical="top" wrapText="1"/>
    </xf>
    <xf numFmtId="3" fontId="19" fillId="4" borderId="7" xfId="0" applyNumberFormat="1" applyFont="1" applyFill="1" applyBorder="1" applyAlignment="1">
      <alignment horizontal="center" vertical="center"/>
    </xf>
    <xf numFmtId="3" fontId="19" fillId="4" borderId="1" xfId="15" applyNumberFormat="1" applyFont="1" applyFill="1" applyBorder="1" applyAlignment="1">
      <alignment horizontal="center" vertical="center" wrapText="1"/>
    </xf>
    <xf numFmtId="2" fontId="19" fillId="4" borderId="7" xfId="0" applyNumberFormat="1" applyFont="1" applyFill="1" applyBorder="1" applyAlignment="1">
      <alignment horizontal="left" vertical="top" wrapText="1"/>
    </xf>
    <xf numFmtId="0" fontId="19" fillId="4" borderId="7" xfId="0" applyFont="1" applyFill="1" applyBorder="1" applyAlignment="1">
      <alignment horizontal="left" wrapText="1"/>
    </xf>
    <xf numFmtId="4" fontId="45" fillId="4" borderId="70" xfId="0" applyNumberFormat="1" applyFont="1" applyFill="1" applyBorder="1" applyAlignment="1">
      <alignment horizontal="right" vertical="center" indent="2"/>
    </xf>
    <xf numFmtId="4" fontId="46" fillId="11" borderId="127" xfId="0" applyNumberFormat="1" applyFont="1" applyFill="1" applyBorder="1" applyAlignment="1">
      <alignment horizontal="right" vertical="center" indent="2"/>
    </xf>
    <xf numFmtId="4" fontId="46" fillId="11" borderId="128" xfId="0" applyNumberFormat="1" applyFont="1" applyFill="1" applyBorder="1" applyAlignment="1">
      <alignment horizontal="right" vertical="center" indent="2"/>
    </xf>
    <xf numFmtId="4" fontId="46" fillId="11" borderId="130" xfId="0" applyNumberFormat="1" applyFont="1" applyFill="1" applyBorder="1" applyAlignment="1">
      <alignment horizontal="right" vertical="center" indent="2"/>
    </xf>
    <xf numFmtId="4" fontId="45" fillId="13" borderId="103" xfId="0" applyNumberFormat="1" applyFont="1" applyFill="1" applyBorder="1" applyAlignment="1">
      <alignment horizontal="right" vertical="center" indent="2"/>
    </xf>
    <xf numFmtId="4" fontId="45" fillId="13" borderId="91" xfId="0" applyNumberFormat="1" applyFont="1" applyFill="1" applyBorder="1" applyAlignment="1">
      <alignment horizontal="right" vertical="center" indent="2"/>
    </xf>
    <xf numFmtId="2" fontId="19" fillId="4" borderId="37" xfId="0" applyNumberFormat="1" applyFont="1" applyFill="1" applyBorder="1" applyAlignment="1">
      <alignment horizontal="center" vertical="center" wrapText="1"/>
    </xf>
    <xf numFmtId="4" fontId="45" fillId="4" borderId="7" xfId="0" applyNumberFormat="1" applyFont="1" applyFill="1" applyBorder="1" applyAlignment="1">
      <alignment horizontal="right" vertical="center" indent="2"/>
    </xf>
    <xf numFmtId="0" fontId="19" fillId="19" borderId="20" xfId="3" applyFont="1" applyFill="1" applyBorder="1" applyAlignment="1">
      <alignment horizontal="center" vertical="center"/>
    </xf>
    <xf numFmtId="0" fontId="19" fillId="19" borderId="103" xfId="3" applyFont="1" applyFill="1" applyBorder="1" applyAlignment="1">
      <alignment horizontal="center" vertical="center"/>
    </xf>
    <xf numFmtId="0" fontId="19" fillId="19" borderId="4" xfId="3" applyFont="1" applyFill="1" applyBorder="1" applyAlignment="1">
      <alignment horizontal="center" vertical="center"/>
    </xf>
    <xf numFmtId="0" fontId="19" fillId="19" borderId="75" xfId="3" applyFont="1" applyFill="1" applyBorder="1" applyAlignment="1">
      <alignment horizontal="center" vertical="center"/>
    </xf>
    <xf numFmtId="4" fontId="19" fillId="4" borderId="0" xfId="3" applyNumberFormat="1" applyFont="1" applyFill="1" applyBorder="1" applyAlignment="1">
      <alignment horizontal="center" vertical="center"/>
    </xf>
    <xf numFmtId="4" fontId="19" fillId="4" borderId="69" xfId="3" applyNumberFormat="1" applyFont="1" applyFill="1" applyBorder="1" applyAlignment="1">
      <alignment horizontal="center" vertical="center"/>
    </xf>
    <xf numFmtId="4" fontId="19" fillId="4" borderId="70" xfId="3" applyNumberFormat="1" applyFont="1" applyFill="1" applyBorder="1" applyAlignment="1">
      <alignment horizontal="center" vertical="center"/>
    </xf>
    <xf numFmtId="4" fontId="19" fillId="4" borderId="70" xfId="3" applyNumberFormat="1" applyFont="1" applyFill="1" applyBorder="1" applyAlignment="1">
      <alignment horizontal="right" vertical="center" indent="2"/>
    </xf>
    <xf numFmtId="0" fontId="25" fillId="4" borderId="2" xfId="3" applyNumberFormat="1" applyFont="1" applyFill="1" applyBorder="1" applyAlignment="1" applyProtection="1">
      <alignment horizontal="center" vertical="center"/>
    </xf>
    <xf numFmtId="0" fontId="25" fillId="4" borderId="69" xfId="3" applyNumberFormat="1" applyFont="1" applyFill="1" applyBorder="1" applyAlignment="1" applyProtection="1">
      <alignment horizontal="center" vertical="center"/>
    </xf>
    <xf numFmtId="4" fontId="19" fillId="4" borderId="68" xfId="3" applyNumberFormat="1" applyFont="1" applyFill="1" applyBorder="1" applyAlignment="1">
      <alignment horizontal="center" vertical="center"/>
    </xf>
    <xf numFmtId="4" fontId="19" fillId="4" borderId="70" xfId="3" applyNumberFormat="1" applyFont="1" applyFill="1" applyBorder="1" applyAlignment="1">
      <alignment horizontal="right" vertical="center"/>
    </xf>
    <xf numFmtId="0" fontId="19" fillId="4" borderId="7" xfId="3" applyNumberFormat="1" applyFont="1" applyFill="1" applyBorder="1" applyAlignment="1" applyProtection="1">
      <alignment horizontal="center" vertical="center"/>
    </xf>
    <xf numFmtId="0" fontId="19" fillId="4" borderId="70" xfId="3" applyNumberFormat="1" applyFont="1" applyFill="1" applyBorder="1" applyAlignment="1" applyProtection="1">
      <alignment horizontal="center" vertical="center"/>
    </xf>
    <xf numFmtId="0" fontId="19" fillId="4" borderId="70" xfId="3" applyFont="1" applyFill="1" applyBorder="1" applyAlignment="1">
      <alignment horizontal="center" vertical="center"/>
    </xf>
    <xf numFmtId="0" fontId="19" fillId="4" borderId="1" xfId="3" applyFont="1" applyFill="1" applyBorder="1" applyAlignment="1">
      <alignment horizontal="center" vertical="center"/>
    </xf>
    <xf numFmtId="0" fontId="19" fillId="4" borderId="69" xfId="3" applyFont="1" applyFill="1" applyBorder="1" applyAlignment="1">
      <alignment horizontal="center" vertical="center"/>
    </xf>
    <xf numFmtId="4" fontId="25" fillId="4" borderId="0" xfId="3" applyNumberFormat="1" applyFont="1" applyFill="1" applyBorder="1" applyAlignment="1" applyProtection="1">
      <alignment horizontal="center" vertical="center"/>
    </xf>
    <xf numFmtId="4" fontId="25" fillId="4" borderId="69" xfId="3" applyNumberFormat="1" applyFont="1" applyFill="1" applyBorder="1" applyAlignment="1" applyProtection="1">
      <alignment horizontal="center" vertical="center"/>
    </xf>
    <xf numFmtId="0" fontId="19" fillId="4" borderId="7" xfId="3" applyNumberFormat="1" applyFont="1" applyFill="1" applyBorder="1" applyAlignment="1" applyProtection="1">
      <alignment vertical="center"/>
    </xf>
    <xf numFmtId="0" fontId="19" fillId="10" borderId="7" xfId="3" applyFont="1" applyFill="1" applyBorder="1" applyAlignment="1">
      <alignment horizontal="center" vertical="center"/>
    </xf>
    <xf numFmtId="0" fontId="19" fillId="10" borderId="70" xfId="3" applyFont="1" applyFill="1" applyBorder="1" applyAlignment="1">
      <alignment horizontal="center" vertical="center"/>
    </xf>
    <xf numFmtId="0" fontId="23" fillId="0" borderId="20" xfId="0" applyFont="1" applyBorder="1" applyAlignment="1">
      <alignment horizontal="right" vertical="center"/>
    </xf>
    <xf numFmtId="0" fontId="19" fillId="0" borderId="2" xfId="1" applyNumberFormat="1" applyFont="1" applyFill="1" applyBorder="1" applyAlignment="1" applyProtection="1">
      <alignment horizontal="left" vertical="center"/>
    </xf>
    <xf numFmtId="0" fontId="53" fillId="3" borderId="7" xfId="3" applyFont="1" applyFill="1" applyBorder="1" applyAlignment="1">
      <alignment horizontal="left" vertical="center" wrapText="1"/>
    </xf>
    <xf numFmtId="0" fontId="19" fillId="4" borderId="49" xfId="3" applyFont="1" applyFill="1" applyBorder="1" applyAlignment="1">
      <alignment horizontal="center" vertical="center" wrapText="1"/>
    </xf>
    <xf numFmtId="0" fontId="45" fillId="8" borderId="7" xfId="0" applyFont="1" applyFill="1" applyBorder="1" applyAlignment="1">
      <alignment horizontal="center" vertical="center" wrapText="1"/>
    </xf>
    <xf numFmtId="0" fontId="45" fillId="4" borderId="37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45" fillId="4" borderId="7" xfId="0" applyFont="1" applyFill="1" applyBorder="1" applyAlignment="1">
      <alignment horizontal="center" vertical="center" wrapText="1"/>
    </xf>
    <xf numFmtId="16" fontId="24" fillId="20" borderId="56" xfId="2" quotePrefix="1" applyNumberFormat="1" applyFont="1" applyFill="1" applyBorder="1" applyAlignment="1">
      <alignment horizontal="center" vertical="center" wrapText="1"/>
    </xf>
    <xf numFmtId="4" fontId="23" fillId="16" borderId="69" xfId="2" applyNumberFormat="1" applyFont="1" applyFill="1" applyBorder="1" applyAlignment="1">
      <alignment horizontal="right" vertical="center" wrapText="1" indent="2"/>
    </xf>
    <xf numFmtId="0" fontId="19" fillId="0" borderId="7" xfId="2" quotePrefix="1" applyFont="1" applyBorder="1" applyAlignment="1">
      <alignment horizontal="left" vertical="top" wrapText="1"/>
    </xf>
    <xf numFmtId="4" fontId="19" fillId="13" borderId="140" xfId="0" applyNumberFormat="1" applyFont="1" applyFill="1" applyBorder="1" applyAlignment="1">
      <alignment horizontal="right" vertical="center" indent="2"/>
    </xf>
    <xf numFmtId="0" fontId="19" fillId="0" borderId="2" xfId="0" applyFont="1" applyBorder="1" applyAlignment="1">
      <alignment vertical="top" wrapText="1"/>
    </xf>
    <xf numFmtId="170" fontId="19" fillId="0" borderId="7" xfId="2" applyNumberFormat="1" applyFont="1" applyBorder="1" applyAlignment="1">
      <alignment horizontal="center" vertical="center"/>
    </xf>
    <xf numFmtId="0" fontId="19" fillId="5" borderId="7" xfId="2" applyFont="1" applyFill="1" applyBorder="1" applyAlignment="1">
      <alignment horizontal="center" vertical="center"/>
    </xf>
    <xf numFmtId="4" fontId="23" fillId="15" borderId="20" xfId="0" applyNumberFormat="1" applyFont="1" applyFill="1" applyBorder="1" applyAlignment="1">
      <alignment horizontal="right" vertical="center" indent="2"/>
    </xf>
    <xf numFmtId="0" fontId="46" fillId="0" borderId="129" xfId="0" applyFont="1" applyBorder="1" applyAlignment="1">
      <alignment horizontal="right" vertical="center"/>
    </xf>
    <xf numFmtId="0" fontId="46" fillId="0" borderId="126" xfId="0" applyFont="1" applyBorder="1" applyAlignment="1">
      <alignment horizontal="right" vertical="center"/>
    </xf>
    <xf numFmtId="2" fontId="46" fillId="0" borderId="126" xfId="0" applyNumberFormat="1" applyFont="1" applyBorder="1" applyAlignment="1">
      <alignment horizontal="right" vertical="center"/>
    </xf>
    <xf numFmtId="0" fontId="53" fillId="0" borderId="41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vertical="top" wrapText="1"/>
    </xf>
    <xf numFmtId="0" fontId="53" fillId="0" borderId="68" xfId="0" applyFont="1" applyBorder="1" applyAlignment="1">
      <alignment horizontal="center" vertical="center"/>
    </xf>
    <xf numFmtId="2" fontId="53" fillId="0" borderId="41" xfId="0" applyNumberFormat="1" applyFont="1" applyBorder="1" applyAlignment="1">
      <alignment horizontal="center" vertical="center"/>
    </xf>
    <xf numFmtId="167" fontId="53" fillId="0" borderId="41" xfId="0" applyNumberFormat="1" applyFont="1" applyBorder="1" applyAlignment="1">
      <alignment horizontal="center" vertical="center"/>
    </xf>
    <xf numFmtId="172" fontId="53" fillId="0" borderId="0" xfId="0" applyNumberFormat="1" applyFont="1" applyBorder="1" applyAlignment="1">
      <alignment horizontal="center" vertical="center"/>
    </xf>
    <xf numFmtId="172" fontId="53" fillId="0" borderId="68" xfId="0" applyNumberFormat="1" applyFont="1" applyBorder="1" applyAlignment="1">
      <alignment horizontal="center" vertical="center"/>
    </xf>
    <xf numFmtId="166" fontId="45" fillId="0" borderId="41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vertical="top"/>
    </xf>
    <xf numFmtId="0" fontId="46" fillId="0" borderId="0" xfId="0" applyFont="1" applyBorder="1" applyAlignment="1">
      <alignment vertical="top" wrapText="1"/>
    </xf>
    <xf numFmtId="0" fontId="45" fillId="0" borderId="0" xfId="0" applyFont="1" applyBorder="1" applyAlignment="1">
      <alignment vertical="top" wrapText="1"/>
    </xf>
    <xf numFmtId="0" fontId="45" fillId="0" borderId="68" xfId="0" applyFont="1" applyBorder="1" applyAlignment="1">
      <alignment horizontal="center" vertical="center"/>
    </xf>
    <xf numFmtId="0" fontId="45" fillId="0" borderId="7" xfId="0" applyFont="1" applyBorder="1" applyAlignment="1">
      <alignment vertical="top" wrapText="1"/>
    </xf>
    <xf numFmtId="2" fontId="45" fillId="0" borderId="42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6" fillId="0" borderId="26" xfId="0" applyFont="1" applyBorder="1" applyAlignment="1">
      <alignment horizontal="right" vertical="center" wrapText="1"/>
    </xf>
    <xf numFmtId="49" fontId="19" fillId="0" borderId="36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4" fontId="19" fillId="0" borderId="15" xfId="0" applyNumberFormat="1" applyFont="1" applyBorder="1" applyAlignment="1">
      <alignment horizontal="center" vertical="center" wrapText="1"/>
    </xf>
    <xf numFmtId="0" fontId="19" fillId="0" borderId="72" xfId="0" applyFont="1" applyBorder="1" applyAlignment="1">
      <alignment horizontal="center" vertical="center" wrapText="1"/>
    </xf>
    <xf numFmtId="49" fontId="19" fillId="0" borderId="37" xfId="0" applyNumberFormat="1" applyFont="1" applyBorder="1" applyAlignment="1">
      <alignment horizontal="center" vertical="center"/>
    </xf>
    <xf numFmtId="49" fontId="19" fillId="0" borderId="7" xfId="0" applyNumberFormat="1" applyFont="1" applyBorder="1" applyAlignment="1">
      <alignment horizontal="center" vertical="center" wrapText="1"/>
    </xf>
    <xf numFmtId="49" fontId="24" fillId="6" borderId="56" xfId="0" applyNumberFormat="1" applyFont="1" applyFill="1" applyBorder="1" applyAlignment="1">
      <alignment horizontal="center" vertical="center" wrapText="1"/>
    </xf>
    <xf numFmtId="49" fontId="24" fillId="6" borderId="2" xfId="0" applyNumberFormat="1" applyFont="1" applyFill="1" applyBorder="1" applyAlignment="1">
      <alignment horizontal="center" vertical="center" wrapText="1"/>
    </xf>
    <xf numFmtId="49" fontId="24" fillId="6" borderId="69" xfId="0" applyNumberFormat="1" applyFont="1" applyFill="1" applyBorder="1" applyAlignment="1">
      <alignment horizontal="center" vertical="center" wrapText="1"/>
    </xf>
    <xf numFmtId="168" fontId="45" fillId="9" borderId="56" xfId="0" applyNumberFormat="1" applyFont="1" applyFill="1" applyBorder="1" applyAlignment="1">
      <alignment horizontal="center" vertical="center"/>
    </xf>
    <xf numFmtId="0" fontId="46" fillId="7" borderId="2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49" fontId="24" fillId="4" borderId="2" xfId="0" applyNumberFormat="1" applyFont="1" applyFill="1" applyBorder="1" applyAlignment="1">
      <alignment horizontal="center" vertical="center" wrapText="1"/>
    </xf>
    <xf numFmtId="49" fontId="24" fillId="4" borderId="69" xfId="0" applyNumberFormat="1" applyFont="1" applyFill="1" applyBorder="1" applyAlignment="1">
      <alignment horizontal="center" vertical="center" wrapText="1"/>
    </xf>
    <xf numFmtId="168" fontId="45" fillId="0" borderId="56" xfId="0" applyNumberFormat="1" applyFont="1" applyBorder="1" applyAlignment="1">
      <alignment horizontal="center" vertical="center"/>
    </xf>
    <xf numFmtId="0" fontId="45" fillId="8" borderId="3" xfId="0" applyFont="1" applyFill="1" applyBorder="1" applyAlignment="1">
      <alignment horizontal="center" vertical="center"/>
    </xf>
    <xf numFmtId="0" fontId="45" fillId="8" borderId="7" xfId="0" applyFont="1" applyFill="1" applyBorder="1" applyAlignment="1">
      <alignment vertical="center" wrapText="1"/>
    </xf>
    <xf numFmtId="0" fontId="45" fillId="8" borderId="3" xfId="0" applyFont="1" applyFill="1" applyBorder="1" applyAlignment="1">
      <alignment horizontal="left" vertical="center"/>
    </xf>
    <xf numFmtId="168" fontId="45" fillId="4" borderId="56" xfId="0" applyNumberFormat="1" applyFont="1" applyFill="1" applyBorder="1" applyAlignment="1">
      <alignment horizontal="center" vertical="center"/>
    </xf>
    <xf numFmtId="2" fontId="45" fillId="0" borderId="56" xfId="0" applyNumberFormat="1" applyFont="1" applyBorder="1" applyAlignment="1">
      <alignment horizontal="center" vertical="center"/>
    </xf>
    <xf numFmtId="2" fontId="45" fillId="4" borderId="56" xfId="0" applyNumberFormat="1" applyFont="1" applyFill="1" applyBorder="1" applyAlignment="1">
      <alignment horizontal="center" vertical="center"/>
    </xf>
    <xf numFmtId="169" fontId="46" fillId="7" borderId="2" xfId="0" applyNumberFormat="1" applyFont="1" applyFill="1" applyBorder="1" applyAlignment="1">
      <alignment horizontal="center" vertical="center"/>
    </xf>
    <xf numFmtId="0" fontId="45" fillId="5" borderId="7" xfId="0" applyFont="1" applyFill="1" applyBorder="1" applyAlignment="1">
      <alignment horizontal="center" vertical="center" wrapText="1"/>
    </xf>
    <xf numFmtId="0" fontId="45" fillId="8" borderId="3" xfId="0" applyFont="1" applyFill="1" applyBorder="1" applyAlignment="1">
      <alignment horizontal="center" vertical="center" wrapText="1"/>
    </xf>
    <xf numFmtId="0" fontId="45" fillId="8" borderId="3" xfId="0" applyFont="1" applyFill="1" applyBorder="1" applyAlignment="1">
      <alignment horizontal="left" vertical="center" wrapText="1"/>
    </xf>
    <xf numFmtId="2" fontId="45" fillId="9" borderId="56" xfId="0" applyNumberFormat="1" applyFont="1" applyFill="1" applyBorder="1" applyAlignment="1">
      <alignment horizontal="center" vertical="center"/>
    </xf>
    <xf numFmtId="0" fontId="45" fillId="0" borderId="41" xfId="0" applyFont="1" applyFill="1" applyBorder="1" applyAlignment="1">
      <alignment horizontal="center" vertical="center"/>
    </xf>
    <xf numFmtId="165" fontId="45" fillId="0" borderId="56" xfId="0" applyNumberFormat="1" applyFont="1" applyBorder="1" applyAlignment="1">
      <alignment horizontal="center" vertical="center"/>
    </xf>
    <xf numFmtId="165" fontId="45" fillId="4" borderId="56" xfId="0" applyNumberFormat="1" applyFont="1" applyFill="1" applyBorder="1" applyAlignment="1">
      <alignment horizontal="center" vertical="center"/>
    </xf>
    <xf numFmtId="165" fontId="45" fillId="9" borderId="56" xfId="0" applyNumberFormat="1" applyFont="1" applyFill="1" applyBorder="1" applyAlignment="1">
      <alignment horizontal="center" vertical="center"/>
    </xf>
    <xf numFmtId="0" fontId="17" fillId="0" borderId="70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 wrapText="1"/>
    </xf>
    <xf numFmtId="0" fontId="12" fillId="0" borderId="70" xfId="3" applyFont="1" applyBorder="1" applyAlignment="1">
      <alignment horizontal="center" vertical="center" wrapText="1"/>
    </xf>
    <xf numFmtId="0" fontId="13" fillId="0" borderId="70" xfId="3" applyFont="1" applyBorder="1" applyAlignment="1">
      <alignment horizontal="center" vertical="center" wrapText="1"/>
    </xf>
    <xf numFmtId="0" fontId="24" fillId="20" borderId="56" xfId="2" quotePrefix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5" fillId="0" borderId="41" xfId="1" applyNumberFormat="1" applyFont="1" applyFill="1" applyBorder="1" applyAlignment="1" applyProtection="1">
      <alignment horizontal="left" vertical="top"/>
    </xf>
    <xf numFmtId="0" fontId="5" fillId="0" borderId="0" xfId="1" applyNumberFormat="1" applyFont="1" applyFill="1" applyBorder="1" applyAlignment="1" applyProtection="1">
      <alignment horizontal="left" vertical="top"/>
    </xf>
    <xf numFmtId="0" fontId="19" fillId="0" borderId="37" xfId="3" applyNumberFormat="1" applyFont="1" applyFill="1" applyBorder="1" applyAlignment="1" applyProtection="1">
      <alignment horizontal="center" vertical="center"/>
    </xf>
    <xf numFmtId="0" fontId="19" fillId="0" borderId="7" xfId="3" applyNumberFormat="1" applyFont="1" applyFill="1" applyBorder="1" applyAlignment="1" applyProtection="1">
      <alignment horizontal="center" vertical="center"/>
    </xf>
    <xf numFmtId="0" fontId="19" fillId="3" borderId="37" xfId="3" applyNumberFormat="1" applyFont="1" applyFill="1" applyBorder="1" applyAlignment="1" applyProtection="1">
      <alignment horizontal="center" vertical="top"/>
    </xf>
    <xf numFmtId="0" fontId="19" fillId="3" borderId="7" xfId="3" applyNumberFormat="1" applyFont="1" applyFill="1" applyBorder="1" applyAlignment="1" applyProtection="1">
      <alignment horizontal="center" vertical="top"/>
    </xf>
    <xf numFmtId="0" fontId="9" fillId="0" borderId="41" xfId="1" applyNumberFormat="1" applyFont="1" applyFill="1" applyBorder="1" applyAlignment="1" applyProtection="1">
      <alignment horizontal="left" vertical="top" wrapText="1"/>
    </xf>
    <xf numFmtId="0" fontId="19" fillId="0" borderId="7" xfId="5" applyNumberFormat="1" applyFont="1" applyFill="1" applyBorder="1" applyAlignment="1">
      <alignment horizontal="center" vertical="center" wrapText="1"/>
    </xf>
    <xf numFmtId="0" fontId="18" fillId="0" borderId="0" xfId="3" applyFont="1" applyFill="1" applyBorder="1" applyAlignment="1">
      <alignment horizontal="center" vertical="center" wrapText="1"/>
    </xf>
    <xf numFmtId="0" fontId="19" fillId="0" borderId="1" xfId="1" applyNumberFormat="1" applyFont="1" applyFill="1" applyBorder="1" applyAlignment="1" applyProtection="1">
      <alignment horizontal="left" vertical="center"/>
    </xf>
    <xf numFmtId="14" fontId="24" fillId="20" borderId="56" xfId="2" quotePrefix="1" applyNumberFormat="1" applyFont="1" applyFill="1" applyBorder="1" applyAlignment="1">
      <alignment horizontal="center" vertical="center" wrapText="1"/>
    </xf>
    <xf numFmtId="0" fontId="53" fillId="0" borderId="7" xfId="0" applyFont="1" applyBorder="1" applyAlignment="1">
      <alignment horizontal="center"/>
    </xf>
    <xf numFmtId="0" fontId="53" fillId="0" borderId="7" xfId="0" applyFont="1" applyBorder="1" applyAlignment="1">
      <alignment vertical="top" wrapText="1"/>
    </xf>
    <xf numFmtId="0" fontId="53" fillId="0" borderId="7" xfId="0" applyFont="1" applyBorder="1" applyAlignment="1">
      <alignment horizontal="center" vertical="top"/>
    </xf>
    <xf numFmtId="0" fontId="53" fillId="0" borderId="70" xfId="0" applyFont="1" applyBorder="1" applyAlignment="1">
      <alignment horizontal="center" vertical="top"/>
    </xf>
    <xf numFmtId="0" fontId="53" fillId="0" borderId="7" xfId="0" applyFont="1" applyBorder="1" applyAlignment="1">
      <alignment horizontal="center" vertical="top" wrapText="1"/>
    </xf>
    <xf numFmtId="0" fontId="53" fillId="0" borderId="70" xfId="0" applyFont="1" applyBorder="1" applyAlignment="1">
      <alignment horizontal="center" vertical="top" wrapText="1"/>
    </xf>
    <xf numFmtId="0" fontId="53" fillId="0" borderId="7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/>
    </xf>
    <xf numFmtId="2" fontId="53" fillId="0" borderId="70" xfId="0" applyNumberFormat="1" applyFont="1" applyBorder="1" applyAlignment="1">
      <alignment horizontal="center" vertical="top"/>
    </xf>
    <xf numFmtId="2" fontId="53" fillId="0" borderId="70" xfId="0" applyNumberFormat="1" applyFont="1" applyBorder="1" applyAlignment="1">
      <alignment horizontal="center" vertical="top" wrapText="1"/>
    </xf>
    <xf numFmtId="0" fontId="47" fillId="0" borderId="7" xfId="0" applyFont="1" applyBorder="1" applyAlignment="1">
      <alignment horizontal="center" vertical="center" wrapText="1"/>
    </xf>
    <xf numFmtId="4" fontId="47" fillId="0" borderId="70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" fontId="7" fillId="0" borderId="70" xfId="0" applyNumberFormat="1" applyFont="1" applyBorder="1" applyAlignment="1">
      <alignment horizontal="center" vertical="center" wrapText="1"/>
    </xf>
    <xf numFmtId="0" fontId="53" fillId="3" borderId="7" xfId="3" applyFont="1" applyFill="1" applyBorder="1" applyAlignment="1">
      <alignment horizontal="center" vertical="top" wrapText="1"/>
    </xf>
    <xf numFmtId="0" fontId="53" fillId="3" borderId="70" xfId="3" applyFont="1" applyFill="1" applyBorder="1" applyAlignment="1">
      <alignment horizontal="center" vertical="top" wrapText="1"/>
    </xf>
    <xf numFmtId="0" fontId="53" fillId="3" borderId="20" xfId="3" applyFont="1" applyFill="1" applyBorder="1" applyAlignment="1">
      <alignment horizontal="center" vertical="top" wrapText="1"/>
    </xf>
    <xf numFmtId="0" fontId="53" fillId="3" borderId="103" xfId="3" applyFont="1" applyFill="1" applyBorder="1" applyAlignment="1">
      <alignment horizontal="center" vertical="top" wrapText="1"/>
    </xf>
    <xf numFmtId="2" fontId="53" fillId="3" borderId="70" xfId="3" applyNumberFormat="1" applyFont="1" applyFill="1" applyBorder="1" applyAlignment="1">
      <alignment horizontal="center" vertical="top" wrapText="1"/>
    </xf>
    <xf numFmtId="0" fontId="19" fillId="3" borderId="7" xfId="3" applyNumberFormat="1" applyFont="1" applyFill="1" applyBorder="1" applyAlignment="1">
      <alignment horizontal="center" vertical="top" wrapText="1"/>
    </xf>
    <xf numFmtId="0" fontId="53" fillId="0" borderId="70" xfId="3" applyFont="1" applyFill="1" applyBorder="1" applyAlignment="1">
      <alignment horizontal="center" vertical="top" wrapText="1"/>
    </xf>
    <xf numFmtId="0" fontId="19" fillId="3" borderId="7" xfId="3" applyFont="1" applyFill="1" applyBorder="1" applyAlignment="1">
      <alignment horizontal="center" vertical="top" wrapText="1"/>
    </xf>
    <xf numFmtId="0" fontId="19" fillId="3" borderId="70" xfId="3" applyFont="1" applyFill="1" applyBorder="1" applyAlignment="1">
      <alignment horizontal="center" vertical="top" wrapText="1"/>
    </xf>
    <xf numFmtId="0" fontId="19" fillId="3" borderId="70" xfId="3" applyFont="1" applyFill="1" applyBorder="1" applyAlignment="1">
      <alignment horizontal="center" vertical="center" wrapText="1"/>
    </xf>
    <xf numFmtId="0" fontId="53" fillId="3" borderId="70" xfId="3" applyFont="1" applyFill="1" applyBorder="1" applyAlignment="1">
      <alignment horizontal="center" vertical="center" wrapText="1"/>
    </xf>
    <xf numFmtId="0" fontId="53" fillId="0" borderId="70" xfId="3" applyFont="1" applyFill="1" applyBorder="1" applyAlignment="1">
      <alignment horizontal="center" vertical="center" wrapText="1"/>
    </xf>
    <xf numFmtId="0" fontId="53" fillId="0" borderId="7" xfId="3" applyFont="1" applyFill="1" applyBorder="1" applyAlignment="1">
      <alignment horizontal="center" vertical="top" wrapText="1"/>
    </xf>
    <xf numFmtId="165" fontId="53" fillId="0" borderId="70" xfId="3" applyNumberFormat="1" applyFont="1" applyFill="1" applyBorder="1" applyAlignment="1">
      <alignment horizontal="center" vertical="top" wrapText="1"/>
    </xf>
    <xf numFmtId="0" fontId="19" fillId="0" borderId="7" xfId="3" applyNumberFormat="1" applyFont="1" applyFill="1" applyBorder="1" applyAlignment="1">
      <alignment horizontal="center" vertical="top" wrapText="1"/>
    </xf>
    <xf numFmtId="0" fontId="19" fillId="0" borderId="7" xfId="3" applyFont="1" applyFill="1" applyBorder="1" applyAlignment="1">
      <alignment horizontal="center" vertical="top" wrapText="1"/>
    </xf>
    <xf numFmtId="0" fontId="19" fillId="0" borderId="70" xfId="3" applyFont="1" applyFill="1" applyBorder="1" applyAlignment="1">
      <alignment horizontal="center" vertical="top" wrapText="1"/>
    </xf>
    <xf numFmtId="0" fontId="19" fillId="0" borderId="70" xfId="3" applyFont="1" applyFill="1" applyBorder="1" applyAlignment="1">
      <alignment horizontal="center" vertical="center" wrapText="1"/>
    </xf>
    <xf numFmtId="0" fontId="19" fillId="0" borderId="51" xfId="3" applyFont="1" applyFill="1" applyBorder="1" applyAlignment="1">
      <alignment horizontal="center" vertical="center" wrapText="1"/>
    </xf>
    <xf numFmtId="0" fontId="19" fillId="0" borderId="95" xfId="3" applyFont="1" applyFill="1" applyBorder="1" applyAlignment="1">
      <alignment horizontal="center" vertical="center" wrapText="1"/>
    </xf>
    <xf numFmtId="0" fontId="19" fillId="0" borderId="69" xfId="1" applyFont="1" applyFill="1" applyBorder="1" applyAlignment="1">
      <alignment horizontal="center" vertical="center"/>
    </xf>
    <xf numFmtId="170" fontId="19" fillId="0" borderId="69" xfId="7" applyNumberFormat="1" applyFont="1" applyBorder="1" applyAlignment="1">
      <alignment horizontal="center" vertical="center"/>
    </xf>
    <xf numFmtId="0" fontId="19" fillId="0" borderId="69" xfId="3" applyFont="1" applyFill="1" applyBorder="1" applyAlignment="1">
      <alignment horizontal="center" vertical="center" wrapText="1"/>
    </xf>
    <xf numFmtId="0" fontId="19" fillId="0" borderId="69" xfId="3" applyFont="1" applyFill="1" applyBorder="1" applyAlignment="1">
      <alignment horizontal="center" vertical="center"/>
    </xf>
    <xf numFmtId="0" fontId="19" fillId="0" borderId="69" xfId="7" applyFont="1" applyBorder="1" applyAlignment="1">
      <alignment horizontal="center" vertical="center"/>
    </xf>
    <xf numFmtId="0" fontId="19" fillId="0" borderId="69" xfId="3" applyNumberFormat="1" applyFont="1" applyFill="1" applyBorder="1" applyAlignment="1">
      <alignment horizontal="center" vertical="center" wrapText="1"/>
    </xf>
    <xf numFmtId="0" fontId="19" fillId="0" borderId="69" xfId="3" applyNumberFormat="1" applyFont="1" applyFill="1" applyBorder="1" applyAlignment="1">
      <alignment horizontal="center" vertical="center"/>
    </xf>
    <xf numFmtId="3" fontId="19" fillId="0" borderId="69" xfId="3" applyNumberFormat="1" applyFont="1" applyFill="1" applyBorder="1" applyAlignment="1">
      <alignment horizontal="center" vertical="center"/>
    </xf>
    <xf numFmtId="2" fontId="46" fillId="4" borderId="7" xfId="0" applyNumberFormat="1" applyFont="1" applyFill="1" applyBorder="1" applyAlignment="1">
      <alignment horizontal="right" vertical="center" wrapText="1"/>
    </xf>
    <xf numFmtId="2" fontId="46" fillId="4" borderId="7" xfId="0" applyNumberFormat="1" applyFont="1" applyFill="1" applyBorder="1" applyAlignment="1">
      <alignment horizontal="right" vertical="center"/>
    </xf>
    <xf numFmtId="3" fontId="54" fillId="4" borderId="7" xfId="0" applyNumberFormat="1" applyFont="1" applyFill="1" applyBorder="1" applyAlignment="1">
      <alignment horizontal="right" vertical="center" wrapText="1"/>
    </xf>
    <xf numFmtId="4" fontId="24" fillId="14" borderId="70" xfId="2" applyNumberFormat="1" applyFont="1" applyFill="1" applyBorder="1" applyAlignment="1">
      <alignment horizontal="right" vertical="center" wrapText="1" indent="2"/>
    </xf>
    <xf numFmtId="0" fontId="51" fillId="0" borderId="41" xfId="0" applyFont="1" applyBorder="1" applyAlignment="1">
      <alignment horizontal="right" vertical="center"/>
    </xf>
    <xf numFmtId="0" fontId="51" fillId="0" borderId="0" xfId="0" applyFont="1" applyBorder="1" applyAlignment="1">
      <alignment horizontal="right" vertical="center"/>
    </xf>
    <xf numFmtId="4" fontId="46" fillId="0" borderId="68" xfId="0" applyNumberFormat="1" applyFont="1" applyFill="1" applyBorder="1" applyAlignment="1">
      <alignment horizontal="right" vertical="center" indent="2"/>
    </xf>
    <xf numFmtId="0" fontId="19" fillId="21" borderId="53" xfId="3" applyFont="1" applyFill="1" applyBorder="1" applyAlignment="1">
      <alignment horizontal="center" vertical="center"/>
    </xf>
    <xf numFmtId="4" fontId="24" fillId="21" borderId="69" xfId="3" applyNumberFormat="1" applyFont="1" applyFill="1" applyBorder="1" applyAlignment="1">
      <alignment horizontal="right" vertical="center" indent="2"/>
    </xf>
    <xf numFmtId="0" fontId="24" fillId="0" borderId="0" xfId="3" applyFont="1" applyFill="1" applyBorder="1" applyAlignment="1">
      <alignment horizontal="right" vertical="center"/>
    </xf>
    <xf numFmtId="0" fontId="19" fillId="2" borderId="1" xfId="5" applyNumberFormat="1" applyFont="1" applyFill="1" applyBorder="1" applyAlignment="1">
      <alignment horizontal="center" vertical="center"/>
    </xf>
    <xf numFmtId="0" fontId="12" fillId="0" borderId="7" xfId="7" applyFont="1" applyBorder="1" applyAlignment="1">
      <alignment horizontal="center" vertical="center"/>
    </xf>
    <xf numFmtId="0" fontId="12" fillId="0" borderId="70" xfId="7" applyFont="1" applyBorder="1" applyAlignment="1">
      <alignment horizontal="center" vertical="center"/>
    </xf>
    <xf numFmtId="49" fontId="23" fillId="6" borderId="56" xfId="0" applyNumberFormat="1" applyFont="1" applyFill="1" applyBorder="1" applyAlignment="1">
      <alignment horizontal="center" vertical="center" wrapText="1"/>
    </xf>
    <xf numFmtId="49" fontId="23" fillId="6" borderId="2" xfId="0" applyNumberFormat="1" applyFont="1" applyFill="1" applyBorder="1" applyAlignment="1">
      <alignment horizontal="center" vertical="center" wrapText="1"/>
    </xf>
    <xf numFmtId="49" fontId="23" fillId="6" borderId="69" xfId="0" applyNumberFormat="1" applyFont="1" applyFill="1" applyBorder="1" applyAlignment="1">
      <alignment horizontal="center" vertical="center" wrapText="1"/>
    </xf>
    <xf numFmtId="0" fontId="13" fillId="0" borderId="70" xfId="7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8" fillId="0" borderId="41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Border="1" applyAlignment="1" applyProtection="1">
      <alignment horizontal="center" vertical="center"/>
    </xf>
    <xf numFmtId="0" fontId="8" fillId="0" borderId="68" xfId="1" applyNumberFormat="1" applyFont="1" applyFill="1" applyBorder="1" applyAlignment="1" applyProtection="1">
      <alignment horizontal="center" vertical="center"/>
    </xf>
    <xf numFmtId="0" fontId="9" fillId="0" borderId="41" xfId="1" applyNumberFormat="1" applyFont="1" applyFill="1" applyBorder="1" applyAlignment="1" applyProtection="1">
      <alignment horizontal="left" vertical="top"/>
    </xf>
    <xf numFmtId="0" fontId="19" fillId="0" borderId="13" xfId="0" applyFont="1" applyBorder="1" applyAlignment="1">
      <alignment horizontal="center" vertical="top"/>
    </xf>
    <xf numFmtId="0" fontId="19" fillId="0" borderId="14" xfId="0" applyFont="1" applyBorder="1" applyAlignment="1">
      <alignment horizontal="center" vertical="top"/>
    </xf>
    <xf numFmtId="0" fontId="19" fillId="0" borderId="15" xfId="0" applyFont="1" applyBorder="1" applyAlignment="1">
      <alignment horizontal="center" vertical="top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5" fillId="0" borderId="0" xfId="1" applyNumberFormat="1" applyFont="1" applyFill="1" applyBorder="1" applyAlignment="1" applyProtection="1">
      <alignment horizontal="left" vertical="top"/>
    </xf>
    <xf numFmtId="0" fontId="19" fillId="0" borderId="14" xfId="3" applyNumberFormat="1" applyFont="1" applyFill="1" applyBorder="1" applyAlignment="1" applyProtection="1">
      <alignment horizontal="center" vertical="center"/>
    </xf>
    <xf numFmtId="0" fontId="19" fillId="0" borderId="15" xfId="3" applyNumberFormat="1" applyFont="1" applyFill="1" applyBorder="1" applyAlignment="1" applyProtection="1">
      <alignment horizontal="center" vertical="center"/>
    </xf>
    <xf numFmtId="0" fontId="8" fillId="0" borderId="41" xfId="3" applyNumberFormat="1" applyFont="1" applyFill="1" applyBorder="1" applyAlignment="1" applyProtection="1">
      <alignment horizontal="center" vertical="center" wrapText="1"/>
    </xf>
    <xf numFmtId="0" fontId="8" fillId="0" borderId="0" xfId="3" applyNumberFormat="1" applyFont="1" applyFill="1" applyBorder="1" applyAlignment="1" applyProtection="1">
      <alignment horizontal="center" vertical="center" wrapText="1"/>
    </xf>
    <xf numFmtId="0" fontId="8" fillId="0" borderId="68" xfId="3" applyNumberFormat="1" applyFont="1" applyFill="1" applyBorder="1" applyAlignment="1" applyProtection="1">
      <alignment horizontal="center" vertical="center" wrapText="1"/>
    </xf>
    <xf numFmtId="0" fontId="19" fillId="0" borderId="7" xfId="5" applyNumberFormat="1" applyFont="1" applyFill="1" applyBorder="1" applyAlignment="1">
      <alignment horizontal="center" vertical="center" wrapText="1"/>
    </xf>
    <xf numFmtId="0" fontId="19" fillId="0" borderId="37" xfId="5" applyNumberFormat="1" applyFont="1" applyFill="1" applyBorder="1" applyAlignment="1">
      <alignment horizontal="center" vertical="center" wrapText="1"/>
    </xf>
    <xf numFmtId="0" fontId="19" fillId="0" borderId="1" xfId="1" applyNumberFormat="1" applyFont="1" applyFill="1" applyBorder="1" applyAlignment="1" applyProtection="1">
      <alignment horizontal="left" vertical="top"/>
    </xf>
    <xf numFmtId="0" fontId="19" fillId="0" borderId="2" xfId="1" applyNumberFormat="1" applyFont="1" applyFill="1" applyBorder="1" applyAlignment="1" applyProtection="1">
      <alignment horizontal="left" vertical="top"/>
    </xf>
    <xf numFmtId="0" fontId="8" fillId="0" borderId="41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68" xfId="1" applyFont="1" applyFill="1" applyBorder="1" applyAlignment="1" applyProtection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147" xfId="1" applyFont="1" applyFill="1" applyBorder="1" applyAlignment="1" applyProtection="1">
      <alignment horizontal="center" vertical="top"/>
    </xf>
    <xf numFmtId="0" fontId="5" fillId="0" borderId="148" xfId="1" applyFont="1" applyFill="1" applyBorder="1" applyAlignment="1" applyProtection="1">
      <alignment horizontal="center" vertical="top"/>
    </xf>
    <xf numFmtId="0" fontId="6" fillId="0" borderId="149" xfId="1" applyNumberFormat="1" applyFont="1" applyFill="1" applyBorder="1" applyAlignment="1" applyProtection="1">
      <alignment horizontal="center" vertical="top"/>
    </xf>
    <xf numFmtId="0" fontId="7" fillId="0" borderId="150" xfId="1" applyNumberFormat="1" applyFont="1" applyFill="1" applyBorder="1" applyAlignment="1" applyProtection="1">
      <alignment horizontal="center" vertical="top"/>
    </xf>
    <xf numFmtId="0" fontId="6" fillId="0" borderId="40" xfId="1" applyFont="1" applyFill="1" applyBorder="1" applyAlignment="1" applyProtection="1">
      <alignment horizontal="center" vertical="top"/>
    </xf>
    <xf numFmtId="0" fontId="7" fillId="0" borderId="67" xfId="1" applyFont="1" applyFill="1" applyBorder="1" applyAlignment="1" applyProtection="1">
      <alignment horizontal="center" vertical="top"/>
    </xf>
    <xf numFmtId="0" fontId="6" fillId="0" borderId="104" xfId="1" applyFont="1" applyFill="1" applyBorder="1" applyAlignment="1" applyProtection="1">
      <alignment horizontal="center" vertical="top"/>
    </xf>
    <xf numFmtId="0" fontId="7" fillId="0" borderId="106" xfId="1" applyFont="1" applyFill="1" applyBorder="1" applyAlignment="1" applyProtection="1">
      <alignment horizontal="center" vertical="top"/>
    </xf>
    <xf numFmtId="0" fontId="3" fillId="0" borderId="147" xfId="0" applyFont="1" applyBorder="1" applyAlignment="1">
      <alignment horizontal="center"/>
    </xf>
    <xf numFmtId="0" fontId="0" fillId="0" borderId="148" xfId="0" applyBorder="1" applyAlignment="1">
      <alignment horizontal="center"/>
    </xf>
    <xf numFmtId="0" fontId="34" fillId="0" borderId="70" xfId="0" applyFont="1" applyBorder="1" applyAlignment="1">
      <alignment horizontal="center" vertical="center" wrapText="1"/>
    </xf>
    <xf numFmtId="0" fontId="44" fillId="0" borderId="70" xfId="0" applyFont="1" applyBorder="1" applyAlignment="1">
      <alignment horizontal="center" vertical="center" wrapText="1"/>
    </xf>
    <xf numFmtId="0" fontId="58" fillId="0" borderId="147" xfId="0" applyFont="1" applyBorder="1" applyAlignment="1">
      <alignment horizontal="center"/>
    </xf>
    <xf numFmtId="0" fontId="58" fillId="0" borderId="148" xfId="0" applyFont="1" applyBorder="1" applyAlignment="1">
      <alignment horizontal="center"/>
    </xf>
    <xf numFmtId="0" fontId="58" fillId="0" borderId="41" xfId="0" applyFont="1" applyBorder="1" applyAlignment="1">
      <alignment horizontal="center"/>
    </xf>
    <xf numFmtId="0" fontId="58" fillId="0" borderId="68" xfId="0" applyFont="1" applyBorder="1" applyAlignment="1">
      <alignment horizontal="center"/>
    </xf>
    <xf numFmtId="0" fontId="6" fillId="0" borderId="147" xfId="1" applyFont="1" applyFill="1" applyBorder="1" applyAlignment="1" applyProtection="1">
      <alignment horizontal="center" vertical="top"/>
    </xf>
    <xf numFmtId="0" fontId="7" fillId="0" borderId="148" xfId="1" applyFont="1" applyFill="1" applyBorder="1" applyAlignment="1" applyProtection="1">
      <alignment horizontal="center" vertical="top"/>
    </xf>
    <xf numFmtId="0" fontId="6" fillId="0" borderId="149" xfId="1" applyFont="1" applyFill="1" applyBorder="1" applyAlignment="1" applyProtection="1">
      <alignment horizontal="center" vertical="top"/>
    </xf>
    <xf numFmtId="0" fontId="7" fillId="0" borderId="150" xfId="1" applyFont="1" applyFill="1" applyBorder="1" applyAlignment="1" applyProtection="1">
      <alignment horizontal="center" vertical="top"/>
    </xf>
    <xf numFmtId="0" fontId="39" fillId="0" borderId="147" xfId="0" applyFont="1" applyBorder="1" applyAlignment="1">
      <alignment horizontal="center" vertical="center"/>
    </xf>
    <xf numFmtId="0" fontId="39" fillId="0" borderId="148" xfId="0" applyFont="1" applyBorder="1" applyAlignment="1">
      <alignment horizontal="center" vertical="center"/>
    </xf>
    <xf numFmtId="0" fontId="6" fillId="0" borderId="147" xfId="1" applyNumberFormat="1" applyFont="1" applyFill="1" applyBorder="1" applyAlignment="1" applyProtection="1">
      <alignment horizontal="center" vertical="top"/>
    </xf>
    <xf numFmtId="49" fontId="7" fillId="0" borderId="148" xfId="1" applyNumberFormat="1" applyFont="1" applyFill="1" applyBorder="1" applyAlignment="1" applyProtection="1">
      <alignment horizontal="center" vertical="top"/>
    </xf>
    <xf numFmtId="0" fontId="5" fillId="0" borderId="149" xfId="1" applyNumberFormat="1" applyFont="1" applyFill="1" applyBorder="1" applyAlignment="1" applyProtection="1">
      <alignment horizontal="center" vertical="top"/>
    </xf>
    <xf numFmtId="0" fontId="5" fillId="0" borderId="150" xfId="1" applyNumberFormat="1" applyFont="1" applyFill="1" applyBorder="1" applyAlignment="1" applyProtection="1">
      <alignment horizontal="center" vertical="top"/>
    </xf>
    <xf numFmtId="0" fontId="7" fillId="0" borderId="148" xfId="1" applyNumberFormat="1" applyFont="1" applyFill="1" applyBorder="1" applyAlignment="1" applyProtection="1">
      <alignment horizontal="center" vertical="top"/>
    </xf>
    <xf numFmtId="0" fontId="39" fillId="0" borderId="147" xfId="5" applyFont="1" applyFill="1" applyBorder="1" applyAlignment="1">
      <alignment horizontal="center" vertical="center"/>
    </xf>
    <xf numFmtId="0" fontId="39" fillId="0" borderId="148" xfId="5" applyFont="1" applyFill="1" applyBorder="1" applyAlignment="1">
      <alignment horizontal="center" vertical="center"/>
    </xf>
    <xf numFmtId="0" fontId="7" fillId="0" borderId="41" xfId="5" applyNumberFormat="1" applyFont="1" applyFill="1" applyBorder="1" applyAlignment="1">
      <alignment horizontal="center" vertical="center" wrapText="1"/>
    </xf>
    <xf numFmtId="0" fontId="7" fillId="0" borderId="68" xfId="5" applyNumberFormat="1" applyFont="1" applyFill="1" applyBorder="1" applyAlignment="1">
      <alignment horizontal="center" vertical="center"/>
    </xf>
    <xf numFmtId="49" fontId="19" fillId="0" borderId="151" xfId="0" applyNumberFormat="1" applyFont="1" applyBorder="1" applyAlignment="1">
      <alignment horizontal="center" vertical="top"/>
    </xf>
    <xf numFmtId="3" fontId="40" fillId="0" borderId="152" xfId="0" applyNumberFormat="1" applyFont="1" applyBorder="1" applyAlignment="1">
      <alignment horizontal="center" vertical="top" wrapText="1"/>
    </xf>
    <xf numFmtId="0" fontId="72" fillId="12" borderId="40" xfId="1" applyNumberFormat="1" applyFont="1" applyFill="1" applyBorder="1" applyAlignment="1" applyProtection="1">
      <alignment horizontal="left" vertical="center"/>
    </xf>
    <xf numFmtId="0" fontId="5" fillId="12" borderId="33" xfId="1" applyNumberFormat="1" applyFont="1" applyFill="1" applyBorder="1" applyAlignment="1" applyProtection="1">
      <alignment horizontal="center" vertical="center"/>
    </xf>
    <xf numFmtId="0" fontId="5" fillId="12" borderId="33" xfId="1" applyNumberFormat="1" applyFont="1" applyFill="1" applyBorder="1" applyAlignment="1" applyProtection="1">
      <alignment vertical="top"/>
    </xf>
    <xf numFmtId="0" fontId="0" fillId="12" borderId="67" xfId="0" applyFill="1" applyBorder="1" applyAlignment="1">
      <alignment horizontal="center" vertical="center"/>
    </xf>
    <xf numFmtId="0" fontId="47" fillId="12" borderId="41" xfId="1" applyNumberFormat="1" applyFont="1" applyFill="1" applyBorder="1" applyAlignment="1" applyProtection="1">
      <alignment horizontal="left" vertical="center"/>
    </xf>
    <xf numFmtId="0" fontId="7" fillId="12" borderId="0" xfId="1" applyNumberFormat="1" applyFont="1" applyFill="1" applyBorder="1" applyAlignment="1" applyProtection="1">
      <alignment horizontal="center" vertical="center"/>
    </xf>
    <xf numFmtId="0" fontId="7" fillId="12" borderId="0" xfId="1" applyNumberFormat="1" applyFont="1" applyFill="1" applyBorder="1" applyAlignment="1" applyProtection="1">
      <alignment vertical="top"/>
    </xf>
    <xf numFmtId="49" fontId="7" fillId="12" borderId="0" xfId="1" applyNumberFormat="1" applyFont="1" applyFill="1" applyBorder="1" applyAlignment="1" applyProtection="1">
      <alignment horizontal="center" vertical="center"/>
    </xf>
    <xf numFmtId="0" fontId="0" fillId="12" borderId="68" xfId="0" applyFill="1" applyBorder="1" applyAlignment="1">
      <alignment horizontal="center" vertical="center"/>
    </xf>
    <xf numFmtId="0" fontId="47" fillId="12" borderId="46" xfId="1" applyNumberFormat="1" applyFont="1" applyFill="1" applyBorder="1" applyAlignment="1" applyProtection="1">
      <alignment horizontal="left" vertical="center"/>
    </xf>
    <xf numFmtId="0" fontId="7" fillId="12" borderId="22" xfId="1" applyNumberFormat="1" applyFont="1" applyFill="1" applyBorder="1" applyAlignment="1" applyProtection="1">
      <alignment horizontal="center" vertical="center"/>
    </xf>
    <xf numFmtId="0" fontId="7" fillId="12" borderId="22" xfId="1" applyNumberFormat="1" applyFont="1" applyFill="1" applyBorder="1" applyAlignment="1" applyProtection="1">
      <alignment vertical="top"/>
    </xf>
    <xf numFmtId="0" fontId="0" fillId="12" borderId="78" xfId="0" applyFill="1" applyBorder="1" applyAlignment="1">
      <alignment horizontal="center" vertical="center"/>
    </xf>
    <xf numFmtId="4" fontId="19" fillId="12" borderId="7" xfId="0" applyNumberFormat="1" applyFont="1" applyFill="1" applyBorder="1" applyAlignment="1" applyProtection="1">
      <alignment horizontal="right" vertical="center" indent="2"/>
      <protection locked="0"/>
    </xf>
    <xf numFmtId="4" fontId="19" fillId="12" borderId="7" xfId="3" applyNumberFormat="1" applyFont="1" applyFill="1" applyBorder="1" applyAlignment="1" applyProtection="1">
      <alignment horizontal="right" vertical="center" indent="2"/>
      <protection locked="0"/>
    </xf>
    <xf numFmtId="4" fontId="53" fillId="12" borderId="7" xfId="0" applyNumberFormat="1" applyFont="1" applyFill="1" applyBorder="1" applyAlignment="1" applyProtection="1">
      <alignment horizontal="right" vertical="center" indent="2"/>
      <protection locked="0"/>
    </xf>
    <xf numFmtId="4" fontId="53" fillId="12" borderId="7" xfId="3" applyNumberFormat="1" applyFont="1" applyFill="1" applyBorder="1" applyAlignment="1" applyProtection="1">
      <alignment horizontal="right" vertical="center" wrapText="1" indent="2"/>
      <protection locked="0"/>
    </xf>
    <xf numFmtId="4" fontId="53" fillId="12" borderId="20" xfId="3" applyNumberFormat="1" applyFont="1" applyFill="1" applyBorder="1" applyAlignment="1" applyProtection="1">
      <alignment horizontal="right" vertical="center" wrapText="1" indent="2"/>
      <protection locked="0"/>
    </xf>
    <xf numFmtId="4" fontId="45" fillId="12" borderId="7" xfId="0" applyNumberFormat="1" applyFont="1" applyFill="1" applyBorder="1" applyAlignment="1" applyProtection="1">
      <alignment horizontal="right" vertical="center" indent="2"/>
      <protection locked="0"/>
    </xf>
    <xf numFmtId="4" fontId="19" fillId="17" borderId="18" xfId="0" applyNumberFormat="1" applyFont="1" applyFill="1" applyBorder="1" applyAlignment="1" applyProtection="1">
      <alignment horizontal="right" vertical="center" indent="2"/>
      <protection locked="0"/>
    </xf>
    <xf numFmtId="4" fontId="53" fillId="12" borderId="7" xfId="0" applyNumberFormat="1" applyFont="1" applyFill="1" applyBorder="1" applyAlignment="1" applyProtection="1">
      <alignment horizontal="right" vertical="center" wrapText="1" indent="2"/>
      <protection locked="0"/>
    </xf>
    <xf numFmtId="4" fontId="53" fillId="17" borderId="7" xfId="0" applyNumberFormat="1" applyFont="1" applyFill="1" applyBorder="1" applyAlignment="1" applyProtection="1">
      <alignment horizontal="right" vertical="center" indent="2"/>
      <protection locked="0"/>
    </xf>
    <xf numFmtId="4" fontId="53" fillId="17" borderId="7" xfId="0" applyNumberFormat="1" applyFont="1" applyFill="1" applyBorder="1" applyAlignment="1" applyProtection="1">
      <alignment horizontal="right" vertical="center" wrapText="1" indent="2"/>
      <protection locked="0"/>
    </xf>
    <xf numFmtId="4" fontId="19" fillId="17" borderId="7" xfId="0" applyNumberFormat="1" applyFont="1" applyFill="1" applyBorder="1" applyAlignment="1" applyProtection="1">
      <alignment horizontal="right" vertical="center" indent="2"/>
      <protection locked="0"/>
    </xf>
    <xf numFmtId="4" fontId="53" fillId="17" borderId="20" xfId="0" applyNumberFormat="1" applyFont="1" applyFill="1" applyBorder="1" applyAlignment="1" applyProtection="1">
      <alignment horizontal="right" vertical="center" wrapText="1" indent="2"/>
      <protection locked="0"/>
    </xf>
    <xf numFmtId="4" fontId="45" fillId="12" borderId="20" xfId="0" applyNumberFormat="1" applyFont="1" applyFill="1" applyBorder="1" applyAlignment="1" applyProtection="1">
      <alignment horizontal="right" vertical="center" indent="2"/>
      <protection locked="0"/>
    </xf>
    <xf numFmtId="4" fontId="45" fillId="12" borderId="38" xfId="0" applyNumberFormat="1" applyFont="1" applyFill="1" applyBorder="1" applyAlignment="1" applyProtection="1">
      <alignment horizontal="right" vertical="center" indent="2"/>
      <protection locked="0"/>
    </xf>
    <xf numFmtId="4" fontId="19" fillId="12" borderId="7" xfId="6" applyNumberFormat="1" applyFont="1" applyFill="1" applyBorder="1" applyAlignment="1" applyProtection="1">
      <alignment horizontal="right" vertical="center" wrapText="1" indent="2"/>
      <protection locked="0"/>
    </xf>
    <xf numFmtId="4" fontId="19" fillId="12" borderId="7" xfId="0" applyNumberFormat="1" applyFont="1" applyFill="1" applyBorder="1" applyAlignment="1" applyProtection="1">
      <alignment horizontal="right" vertical="center" wrapText="1" indent="2"/>
      <protection locked="0"/>
    </xf>
    <xf numFmtId="4" fontId="19" fillId="12" borderId="1" xfId="1" applyNumberFormat="1" applyFont="1" applyFill="1" applyBorder="1" applyAlignment="1" applyProtection="1">
      <alignment horizontal="right" vertical="center" wrapText="1" indent="2"/>
      <protection locked="0"/>
    </xf>
    <xf numFmtId="4" fontId="19" fillId="12" borderId="7" xfId="3" applyNumberFormat="1" applyFont="1" applyFill="1" applyBorder="1" applyAlignment="1" applyProtection="1">
      <alignment horizontal="right" vertical="center" wrapText="1" indent="2"/>
      <protection locked="0"/>
    </xf>
    <xf numFmtId="4" fontId="19" fillId="12" borderId="7" xfId="8" applyNumberFormat="1" applyFont="1" applyFill="1" applyBorder="1" applyAlignment="1" applyProtection="1">
      <alignment horizontal="right" vertical="center" wrapText="1" indent="2"/>
      <protection locked="0"/>
    </xf>
    <xf numFmtId="4" fontId="19" fillId="12" borderId="7" xfId="2" applyNumberFormat="1" applyFont="1" applyFill="1" applyBorder="1" applyAlignment="1" applyProtection="1">
      <alignment horizontal="right" vertical="center" indent="2"/>
      <protection locked="0"/>
    </xf>
    <xf numFmtId="4" fontId="19" fillId="17" borderId="18" xfId="4" applyNumberFormat="1" applyFont="1" applyFill="1" applyBorder="1" applyAlignment="1" applyProtection="1">
      <alignment horizontal="right" vertical="center" indent="2"/>
      <protection locked="0"/>
    </xf>
    <xf numFmtId="4" fontId="19" fillId="12" borderId="18" xfId="4" applyNumberFormat="1" applyFont="1" applyFill="1" applyBorder="1" applyAlignment="1" applyProtection="1">
      <alignment horizontal="right" vertical="center" indent="2"/>
      <protection locked="0"/>
    </xf>
    <xf numFmtId="4" fontId="19" fillId="12" borderId="18" xfId="3" applyNumberFormat="1" applyFont="1" applyFill="1" applyBorder="1" applyAlignment="1" applyProtection="1">
      <alignment horizontal="right" vertical="center" indent="2"/>
      <protection locked="0"/>
    </xf>
    <xf numFmtId="4" fontId="19" fillId="12" borderId="31" xfId="3" applyNumberFormat="1" applyFont="1" applyFill="1" applyBorder="1" applyAlignment="1" applyProtection="1">
      <alignment horizontal="right" vertical="center" indent="2"/>
      <protection locked="0"/>
    </xf>
    <xf numFmtId="4" fontId="19" fillId="17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" xfId="0" applyFont="1" applyBorder="1" applyAlignment="1">
      <alignment horizontal="center" vertical="center"/>
    </xf>
    <xf numFmtId="1" fontId="19" fillId="0" borderId="140" xfId="0" applyNumberFormat="1" applyFont="1" applyBorder="1" applyAlignment="1">
      <alignment horizontal="center" vertical="center"/>
    </xf>
    <xf numFmtId="0" fontId="24" fillId="2" borderId="37" xfId="0" quotePrefix="1" applyFont="1" applyFill="1" applyBorder="1" applyAlignment="1">
      <alignment horizontal="center" vertical="center"/>
    </xf>
    <xf numFmtId="0" fontId="24" fillId="2" borderId="7" xfId="2" applyFont="1" applyFill="1" applyBorder="1" applyAlignment="1">
      <alignment horizontal="center" vertical="center"/>
    </xf>
    <xf numFmtId="0" fontId="24" fillId="2" borderId="7" xfId="2" applyFont="1" applyFill="1" applyBorder="1" applyAlignment="1">
      <alignment horizontal="left" vertical="center" wrapText="1"/>
    </xf>
    <xf numFmtId="4" fontId="24" fillId="2" borderId="1" xfId="0" applyNumberFormat="1" applyFont="1" applyFill="1" applyBorder="1" applyAlignment="1">
      <alignment horizontal="center" vertical="center"/>
    </xf>
    <xf numFmtId="3" fontId="24" fillId="2" borderId="140" xfId="0" applyNumberFormat="1" applyFont="1" applyFill="1" applyBorder="1" applyAlignment="1">
      <alignment horizontal="center" vertical="center"/>
    </xf>
    <xf numFmtId="49" fontId="19" fillId="0" borderId="37" xfId="0" applyNumberFormat="1" applyFont="1" applyBorder="1" applyAlignment="1">
      <alignment horizontal="center" vertical="top"/>
    </xf>
    <xf numFmtId="0" fontId="19" fillId="0" borderId="7" xfId="8" applyNumberFormat="1" applyFont="1" applyFill="1" applyBorder="1" applyAlignment="1" applyProtection="1">
      <alignment horizontal="left" vertical="top" wrapText="1"/>
    </xf>
    <xf numFmtId="0" fontId="19" fillId="0" borderId="7" xfId="8" applyNumberFormat="1" applyFont="1" applyFill="1" applyBorder="1" applyAlignment="1" applyProtection="1">
      <alignment horizontal="center" vertical="top"/>
    </xf>
    <xf numFmtId="3" fontId="19" fillId="0" borderId="7" xfId="0" applyNumberFormat="1" applyFont="1" applyBorder="1" applyAlignment="1">
      <alignment horizontal="center" vertical="center" wrapText="1"/>
    </xf>
    <xf numFmtId="4" fontId="19" fillId="12" borderId="1" xfId="0" applyNumberFormat="1" applyFont="1" applyFill="1" applyBorder="1" applyAlignment="1" applyProtection="1">
      <alignment horizontal="right" vertical="center" indent="2"/>
      <protection locked="0"/>
    </xf>
    <xf numFmtId="0" fontId="19" fillId="0" borderId="7" xfId="6" applyNumberFormat="1" applyFont="1" applyFill="1" applyBorder="1" applyAlignment="1" applyProtection="1">
      <alignment horizontal="left" vertical="top" wrapText="1"/>
    </xf>
    <xf numFmtId="0" fontId="19" fillId="0" borderId="7" xfId="6" applyNumberFormat="1" applyFont="1" applyFill="1" applyBorder="1" applyAlignment="1" applyProtection="1">
      <alignment horizontal="center" vertical="center"/>
    </xf>
    <xf numFmtId="0" fontId="24" fillId="4" borderId="37" xfId="0" quotePrefix="1" applyFont="1" applyFill="1" applyBorder="1" applyAlignment="1">
      <alignment horizontal="center" vertical="center"/>
    </xf>
    <xf numFmtId="0" fontId="24" fillId="4" borderId="7" xfId="2" applyFont="1" applyFill="1" applyBorder="1" applyAlignment="1">
      <alignment horizontal="center" vertical="top"/>
    </xf>
    <xf numFmtId="0" fontId="24" fillId="4" borderId="7" xfId="2" applyFont="1" applyFill="1" applyBorder="1" applyAlignment="1">
      <alignment horizontal="left" vertical="center" wrapText="1"/>
    </xf>
    <xf numFmtId="4" fontId="24" fillId="4" borderId="1" xfId="0" applyNumberFormat="1" applyFont="1" applyFill="1" applyBorder="1" applyAlignment="1">
      <alignment horizontal="center" vertical="top"/>
    </xf>
    <xf numFmtId="3" fontId="24" fillId="4" borderId="140" xfId="0" applyNumberFormat="1" applyFont="1" applyFill="1" applyBorder="1" applyAlignment="1">
      <alignment horizontal="center" vertical="top"/>
    </xf>
    <xf numFmtId="0" fontId="24" fillId="2" borderId="70" xfId="2" applyFont="1" applyFill="1" applyBorder="1" applyAlignment="1">
      <alignment horizontal="center" vertical="center"/>
    </xf>
    <xf numFmtId="3" fontId="19" fillId="0" borderId="70" xfId="0" applyNumberFormat="1" applyFont="1" applyBorder="1" applyAlignment="1">
      <alignment horizontal="center" vertical="top" wrapText="1"/>
    </xf>
    <xf numFmtId="3" fontId="19" fillId="0" borderId="70" xfId="0" applyNumberFormat="1" applyFont="1" applyBorder="1" applyAlignment="1">
      <alignment horizontal="center" vertical="center" wrapText="1"/>
    </xf>
    <xf numFmtId="0" fontId="24" fillId="4" borderId="70" xfId="2" applyFont="1" applyFill="1" applyBorder="1" applyAlignment="1">
      <alignment horizontal="center" vertical="top"/>
    </xf>
    <xf numFmtId="4" fontId="50" fillId="12" borderId="7" xfId="3" applyNumberFormat="1" applyFont="1" applyFill="1" applyBorder="1" applyAlignment="1" applyProtection="1">
      <alignment horizontal="right" vertical="center" indent="2"/>
      <protection locked="0"/>
    </xf>
    <xf numFmtId="49" fontId="45" fillId="0" borderId="154" xfId="1" applyNumberFormat="1" applyFont="1" applyFill="1" applyBorder="1" applyAlignment="1" applyProtection="1">
      <alignment horizontal="center" vertical="center"/>
    </xf>
    <xf numFmtId="49" fontId="45" fillId="0" borderId="153" xfId="1" applyNumberFormat="1" applyFont="1" applyFill="1" applyBorder="1" applyAlignment="1" applyProtection="1">
      <alignment horizontal="center" vertical="center"/>
    </xf>
    <xf numFmtId="0" fontId="73" fillId="0" borderId="37" xfId="0" applyFont="1" applyBorder="1" applyAlignment="1">
      <alignment horizontal="center" vertical="center"/>
    </xf>
    <xf numFmtId="0" fontId="73" fillId="0" borderId="7" xfId="2" applyFont="1" applyFill="1" applyBorder="1" applyAlignment="1">
      <alignment horizontal="center" vertical="center"/>
    </xf>
    <xf numFmtId="0" fontId="73" fillId="0" borderId="7" xfId="0" applyFont="1" applyFill="1" applyBorder="1" applyAlignment="1">
      <alignment vertical="center" wrapText="1"/>
    </xf>
    <xf numFmtId="1" fontId="73" fillId="0" borderId="7" xfId="2" applyNumberFormat="1" applyFont="1" applyFill="1" applyBorder="1" applyAlignment="1">
      <alignment horizontal="center" vertical="center"/>
    </xf>
    <xf numFmtId="0" fontId="73" fillId="0" borderId="7" xfId="2" applyFont="1" applyBorder="1" applyAlignment="1">
      <alignment horizontal="center" vertical="center"/>
    </xf>
    <xf numFmtId="0" fontId="73" fillId="0" borderId="7" xfId="0" applyFont="1" applyBorder="1" applyAlignment="1">
      <alignment vertical="center" wrapText="1"/>
    </xf>
    <xf numFmtId="2" fontId="73" fillId="0" borderId="7" xfId="2" applyNumberFormat="1" applyFont="1" applyBorder="1" applyAlignment="1">
      <alignment horizontal="center" vertical="center"/>
    </xf>
    <xf numFmtId="165" fontId="73" fillId="0" borderId="7" xfId="2" applyNumberFormat="1" applyFont="1" applyBorder="1" applyAlignment="1">
      <alignment horizontal="center" vertical="center"/>
    </xf>
    <xf numFmtId="0" fontId="73" fillId="0" borderId="7" xfId="0" applyFont="1" applyBorder="1" applyAlignment="1">
      <alignment vertical="top" wrapText="1"/>
    </xf>
    <xf numFmtId="165" fontId="73" fillId="0" borderId="70" xfId="2" applyNumberFormat="1" applyFont="1" applyBorder="1" applyAlignment="1">
      <alignment horizontal="center" vertical="center"/>
    </xf>
    <xf numFmtId="1" fontId="73" fillId="0" borderId="70" xfId="2" applyNumberFormat="1" applyFont="1" applyBorder="1" applyAlignment="1">
      <alignment horizontal="center" vertical="center"/>
    </xf>
    <xf numFmtId="0" fontId="73" fillId="0" borderId="37" xfId="0" applyFont="1" applyFill="1" applyBorder="1" applyAlignment="1">
      <alignment horizontal="center" vertical="center"/>
    </xf>
    <xf numFmtId="0" fontId="73" fillId="0" borderId="7" xfId="0" applyFont="1" applyFill="1" applyBorder="1" applyAlignment="1">
      <alignment wrapText="1"/>
    </xf>
    <xf numFmtId="2" fontId="73" fillId="0" borderId="37" xfId="0" applyNumberFormat="1" applyFont="1" applyBorder="1" applyAlignment="1">
      <alignment horizontal="center" vertical="center"/>
    </xf>
    <xf numFmtId="1" fontId="73" fillId="0" borderId="70" xfId="2" applyNumberFormat="1" applyFont="1" applyFill="1" applyBorder="1" applyAlignment="1">
      <alignment horizontal="center" vertical="center"/>
    </xf>
    <xf numFmtId="0" fontId="73" fillId="0" borderId="37" xfId="3" applyNumberFormat="1" applyFont="1" applyFill="1" applyBorder="1" applyAlignment="1" applyProtection="1">
      <alignment horizontal="center" vertical="top"/>
    </xf>
    <xf numFmtId="0" fontId="73" fillId="0" borderId="7" xfId="3" applyNumberFormat="1" applyFont="1" applyFill="1" applyBorder="1" applyAlignment="1" applyProtection="1">
      <alignment horizontal="center" vertical="top"/>
    </xf>
    <xf numFmtId="0" fontId="73" fillId="0" borderId="7" xfId="3" applyFont="1" applyFill="1" applyBorder="1" applyAlignment="1">
      <alignment horizontal="left" vertical="top" wrapText="1"/>
    </xf>
    <xf numFmtId="0" fontId="73" fillId="0" borderId="70" xfId="3" applyFont="1" applyFill="1" applyBorder="1" applyAlignment="1">
      <alignment horizontal="center" vertical="top" wrapText="1"/>
    </xf>
    <xf numFmtId="0" fontId="73" fillId="0" borderId="37" xfId="3" applyNumberFormat="1" applyFont="1" applyFill="1" applyBorder="1" applyAlignment="1" applyProtection="1">
      <alignment horizontal="center"/>
    </xf>
    <xf numFmtId="0" fontId="73" fillId="0" borderId="7" xfId="3" applyNumberFormat="1" applyFont="1" applyFill="1" applyBorder="1" applyAlignment="1" applyProtection="1">
      <alignment horizontal="center"/>
    </xf>
    <xf numFmtId="0" fontId="73" fillId="0" borderId="7" xfId="3" applyFont="1" applyFill="1" applyBorder="1" applyAlignment="1">
      <alignment horizontal="left" wrapText="1"/>
    </xf>
    <xf numFmtId="0" fontId="73" fillId="0" borderId="7" xfId="3" applyFont="1" applyFill="1" applyBorder="1" applyAlignment="1">
      <alignment horizontal="center" wrapText="1"/>
    </xf>
    <xf numFmtId="0" fontId="73" fillId="0" borderId="70" xfId="3" applyFont="1" applyFill="1" applyBorder="1" applyAlignment="1">
      <alignment horizontal="center" wrapText="1"/>
    </xf>
    <xf numFmtId="0" fontId="73" fillId="3" borderId="37" xfId="3" applyNumberFormat="1" applyFont="1" applyFill="1" applyBorder="1" applyAlignment="1" applyProtection="1">
      <alignment horizontal="center" vertical="center"/>
    </xf>
    <xf numFmtId="0" fontId="73" fillId="0" borderId="7" xfId="3" applyNumberFormat="1" applyFont="1" applyFill="1" applyBorder="1" applyAlignment="1" applyProtection="1">
      <alignment horizontal="center" vertical="center"/>
    </xf>
    <xf numFmtId="0" fontId="73" fillId="3" borderId="7" xfId="3" applyFont="1" applyFill="1" applyBorder="1" applyAlignment="1">
      <alignment horizontal="center" vertical="center" wrapText="1"/>
    </xf>
    <xf numFmtId="0" fontId="73" fillId="3" borderId="1" xfId="3" applyFont="1" applyFill="1" applyBorder="1" applyAlignment="1">
      <alignment horizontal="center" vertical="center" wrapText="1"/>
    </xf>
    <xf numFmtId="0" fontId="73" fillId="3" borderId="70" xfId="3" applyFont="1" applyFill="1" applyBorder="1" applyAlignment="1">
      <alignment horizontal="center" vertical="center" wrapText="1"/>
    </xf>
    <xf numFmtId="4" fontId="45" fillId="13" borderId="70" xfId="3" applyNumberFormat="1" applyFont="1" applyFill="1" applyBorder="1" applyAlignment="1" applyProtection="1">
      <alignment horizontal="right" vertical="center" indent="2"/>
    </xf>
    <xf numFmtId="0" fontId="73" fillId="0" borderId="37" xfId="3" applyNumberFormat="1" applyFont="1" applyFill="1" applyBorder="1" applyAlignment="1" applyProtection="1">
      <alignment horizontal="center" vertical="center"/>
    </xf>
    <xf numFmtId="0" fontId="73" fillId="0" borderId="7" xfId="3" applyNumberFormat="1" applyFont="1" applyFill="1" applyBorder="1" applyAlignment="1">
      <alignment horizontal="center" vertical="center" wrapText="1"/>
    </xf>
    <xf numFmtId="0" fontId="73" fillId="0" borderId="1" xfId="3" applyFont="1" applyFill="1" applyBorder="1" applyAlignment="1">
      <alignment horizontal="center" vertical="center" wrapText="1"/>
    </xf>
    <xf numFmtId="0" fontId="73" fillId="0" borderId="7" xfId="3" applyNumberFormat="1" applyFont="1" applyFill="1" applyBorder="1" applyAlignment="1">
      <alignment horizontal="center" vertical="top" wrapText="1"/>
    </xf>
    <xf numFmtId="2" fontId="74" fillId="0" borderId="56" xfId="0" applyNumberFormat="1" applyFont="1" applyBorder="1" applyAlignment="1">
      <alignment horizontal="center" vertical="center"/>
    </xf>
    <xf numFmtId="0" fontId="74" fillId="8" borderId="3" xfId="0" applyFont="1" applyFill="1" applyBorder="1" applyAlignment="1">
      <alignment horizontal="center" vertical="center"/>
    </xf>
    <xf numFmtId="0" fontId="74" fillId="8" borderId="3" xfId="0" applyFont="1" applyFill="1" applyBorder="1" applyAlignment="1">
      <alignment horizontal="left" vertical="center"/>
    </xf>
    <xf numFmtId="0" fontId="74" fillId="8" borderId="7" xfId="0" applyFont="1" applyFill="1" applyBorder="1" applyAlignment="1">
      <alignment horizontal="center" vertical="center" wrapText="1"/>
    </xf>
    <xf numFmtId="2" fontId="73" fillId="0" borderId="56" xfId="0" applyNumberFormat="1" applyFont="1" applyBorder="1" applyAlignment="1">
      <alignment horizontal="center" vertical="center"/>
    </xf>
    <xf numFmtId="0" fontId="73" fillId="8" borderId="3" xfId="0" applyFont="1" applyFill="1" applyBorder="1" applyAlignment="1">
      <alignment horizontal="center" vertical="center"/>
    </xf>
    <xf numFmtId="0" fontId="73" fillId="8" borderId="3" xfId="0" applyFont="1" applyFill="1" applyBorder="1" applyAlignment="1">
      <alignment horizontal="left" vertical="center"/>
    </xf>
    <xf numFmtId="0" fontId="73" fillId="8" borderId="7" xfId="0" applyFont="1" applyFill="1" applyBorder="1" applyAlignment="1">
      <alignment horizontal="center" vertical="center" wrapText="1"/>
    </xf>
    <xf numFmtId="165" fontId="73" fillId="0" borderId="56" xfId="0" applyNumberFormat="1" applyFont="1" applyBorder="1" applyAlignment="1">
      <alignment horizontal="center" vertical="center"/>
    </xf>
    <xf numFmtId="165" fontId="74" fillId="0" borderId="56" xfId="0" applyNumberFormat="1" applyFont="1" applyBorder="1" applyAlignment="1">
      <alignment horizontal="center" vertical="center"/>
    </xf>
    <xf numFmtId="0" fontId="73" fillId="0" borderId="7" xfId="2" applyFont="1" applyBorder="1" applyAlignment="1">
      <alignment horizontal="left" vertical="top" wrapText="1"/>
    </xf>
    <xf numFmtId="4" fontId="73" fillId="0" borderId="7" xfId="2" applyNumberFormat="1" applyFont="1" applyBorder="1" applyAlignment="1">
      <alignment horizontal="center" vertical="center"/>
    </xf>
    <xf numFmtId="0" fontId="73" fillId="0" borderId="43" xfId="0" applyFont="1" applyBorder="1" applyAlignment="1">
      <alignment horizontal="center" vertical="top"/>
    </xf>
    <xf numFmtId="0" fontId="73" fillId="0" borderId="30" xfId="2" applyFont="1" applyBorder="1" applyAlignment="1">
      <alignment horizontal="center" vertical="top"/>
    </xf>
    <xf numFmtId="0" fontId="73" fillId="0" borderId="29" xfId="2" applyFont="1" applyBorder="1" applyAlignment="1">
      <alignment horizontal="center" vertical="top"/>
    </xf>
    <xf numFmtId="4" fontId="73" fillId="0" borderId="86" xfId="2" applyNumberFormat="1" applyFont="1" applyBorder="1" applyAlignment="1">
      <alignment horizontal="center" vertical="top"/>
    </xf>
    <xf numFmtId="2" fontId="73" fillId="0" borderId="43" xfId="0" applyNumberFormat="1" applyFont="1" applyBorder="1" applyAlignment="1">
      <alignment horizontal="center" vertical="center"/>
    </xf>
    <xf numFmtId="0" fontId="73" fillId="0" borderId="30" xfId="2" applyFont="1" applyBorder="1" applyAlignment="1">
      <alignment horizontal="center" vertical="center"/>
    </xf>
    <xf numFmtId="0" fontId="73" fillId="0" borderId="29" xfId="2" applyFont="1" applyBorder="1" applyAlignment="1">
      <alignment horizontal="center" vertical="center"/>
    </xf>
    <xf numFmtId="4" fontId="73" fillId="0" borderId="86" xfId="2" applyNumberFormat="1" applyFont="1" applyBorder="1" applyAlignment="1">
      <alignment horizontal="center" vertical="center"/>
    </xf>
    <xf numFmtId="2" fontId="73" fillId="0" borderId="7" xfId="0" applyNumberFormat="1" applyFont="1" applyBorder="1" applyAlignment="1">
      <alignment horizontal="center" vertical="center"/>
    </xf>
    <xf numFmtId="2" fontId="73" fillId="0" borderId="7" xfId="0" applyNumberFormat="1" applyFont="1" applyBorder="1"/>
    <xf numFmtId="4" fontId="73" fillId="0" borderId="7" xfId="6" applyNumberFormat="1" applyFont="1" applyBorder="1" applyAlignment="1">
      <alignment horizontal="center" vertical="center" wrapText="1"/>
    </xf>
    <xf numFmtId="0" fontId="73" fillId="0" borderId="7" xfId="0" applyFont="1" applyBorder="1" applyAlignment="1">
      <alignment horizontal="center" vertical="center"/>
    </xf>
    <xf numFmtId="2" fontId="73" fillId="0" borderId="7" xfId="0" applyNumberFormat="1" applyFont="1" applyBorder="1" applyAlignment="1">
      <alignment horizontal="center"/>
    </xf>
    <xf numFmtId="0" fontId="73" fillId="0" borderId="70" xfId="0" applyFont="1" applyBorder="1" applyAlignment="1">
      <alignment horizontal="center" vertical="center"/>
    </xf>
    <xf numFmtId="0" fontId="73" fillId="0" borderId="37" xfId="0" applyFont="1" applyBorder="1" applyAlignment="1">
      <alignment horizontal="center" vertical="center" wrapText="1"/>
    </xf>
    <xf numFmtId="0" fontId="73" fillId="0" borderId="7" xfId="0" applyFont="1" applyBorder="1" applyAlignment="1">
      <alignment horizontal="center" vertical="center" wrapText="1"/>
    </xf>
    <xf numFmtId="2" fontId="73" fillId="0" borderId="7" xfId="0" quotePrefix="1" applyNumberFormat="1" applyFont="1" applyBorder="1" applyAlignment="1">
      <alignment vertical="center" wrapText="1"/>
    </xf>
    <xf numFmtId="3" fontId="73" fillId="0" borderId="70" xfId="15" applyNumberFormat="1" applyFont="1" applyBorder="1" applyAlignment="1">
      <alignment horizontal="center" vertical="center" wrapText="1"/>
    </xf>
    <xf numFmtId="3" fontId="73" fillId="0" borderId="7" xfId="15" applyNumberFormat="1" applyFont="1" applyBorder="1" applyAlignment="1">
      <alignment horizontal="center" vertical="center" wrapText="1"/>
    </xf>
    <xf numFmtId="0" fontId="73" fillId="0" borderId="7" xfId="0" applyFont="1" applyBorder="1" applyAlignment="1">
      <alignment horizontal="left" vertical="center" wrapText="1"/>
    </xf>
    <xf numFmtId="3" fontId="73" fillId="0" borderId="1" xfId="15" applyNumberFormat="1" applyFont="1" applyBorder="1" applyAlignment="1">
      <alignment horizontal="center" vertical="center" wrapText="1"/>
    </xf>
    <xf numFmtId="0" fontId="73" fillId="0" borderId="66" xfId="0" applyFont="1" applyBorder="1" applyAlignment="1">
      <alignment horizontal="center" vertical="center"/>
    </xf>
    <xf numFmtId="0" fontId="73" fillId="5" borderId="38" xfId="0" applyFont="1" applyFill="1" applyBorder="1" applyAlignment="1">
      <alignment horizontal="center" vertical="center"/>
    </xf>
    <xf numFmtId="2" fontId="73" fillId="0" borderId="38" xfId="0" applyNumberFormat="1" applyFont="1" applyBorder="1" applyAlignment="1">
      <alignment wrapText="1"/>
    </xf>
    <xf numFmtId="0" fontId="73" fillId="0" borderId="38" xfId="0" applyFont="1" applyBorder="1" applyAlignment="1">
      <alignment horizontal="center" vertical="center"/>
    </xf>
    <xf numFmtId="0" fontId="73" fillId="0" borderId="91" xfId="0" applyFont="1" applyBorder="1" applyAlignment="1">
      <alignment horizontal="center" vertical="center"/>
    </xf>
    <xf numFmtId="2" fontId="73" fillId="0" borderId="38" xfId="0" applyNumberFormat="1" applyFont="1" applyBorder="1" applyAlignment="1">
      <alignment horizontal="left" vertical="center" wrapText="1"/>
    </xf>
    <xf numFmtId="2" fontId="73" fillId="0" borderId="38" xfId="0" applyNumberFormat="1" applyFont="1" applyBorder="1" applyAlignment="1">
      <alignment vertical="center" wrapText="1"/>
    </xf>
    <xf numFmtId="165" fontId="73" fillId="0" borderId="66" xfId="0" applyNumberFormat="1" applyFont="1" applyBorder="1" applyAlignment="1">
      <alignment horizontal="center" vertical="center"/>
    </xf>
    <xf numFmtId="49" fontId="73" fillId="0" borderId="37" xfId="0" applyNumberFormat="1" applyFont="1" applyFill="1" applyBorder="1" applyAlignment="1">
      <alignment horizontal="center" vertical="center" wrapText="1"/>
    </xf>
    <xf numFmtId="0" fontId="73" fillId="0" borderId="7" xfId="0" applyFont="1" applyFill="1" applyBorder="1" applyAlignment="1">
      <alignment horizontal="center" vertical="center" wrapText="1"/>
    </xf>
    <xf numFmtId="0" fontId="73" fillId="0" borderId="7" xfId="0" applyFont="1" applyFill="1" applyBorder="1" applyAlignment="1">
      <alignment horizontal="left" vertical="center" wrapText="1"/>
    </xf>
    <xf numFmtId="0" fontId="73" fillId="0" borderId="70" xfId="0" applyFont="1" applyFill="1" applyBorder="1" applyAlignment="1">
      <alignment horizontal="center" vertical="center" wrapText="1"/>
    </xf>
    <xf numFmtId="49" fontId="73" fillId="0" borderId="37" xfId="0" applyNumberFormat="1" applyFont="1" applyBorder="1" applyAlignment="1">
      <alignment horizontal="center" vertical="center" wrapText="1"/>
    </xf>
    <xf numFmtId="0" fontId="73" fillId="0" borderId="7" xfId="0" applyFont="1" applyBorder="1" applyAlignment="1">
      <alignment horizontal="left" vertical="top" wrapText="1"/>
    </xf>
    <xf numFmtId="0" fontId="73" fillId="0" borderId="70" xfId="0" applyFont="1" applyBorder="1" applyAlignment="1">
      <alignment horizontal="center" vertical="center" wrapText="1"/>
    </xf>
    <xf numFmtId="0" fontId="73" fillId="0" borderId="7" xfId="3" applyFont="1" applyFill="1" applyBorder="1" applyAlignment="1">
      <alignment horizontal="left" vertical="center" wrapText="1"/>
    </xf>
    <xf numFmtId="49" fontId="73" fillId="0" borderId="37" xfId="3" applyNumberFormat="1" applyFont="1" applyBorder="1" applyAlignment="1">
      <alignment horizontal="center" vertical="center" wrapText="1"/>
    </xf>
    <xf numFmtId="0" fontId="73" fillId="0" borderId="7" xfId="3" applyFont="1" applyFill="1" applyBorder="1" applyAlignment="1">
      <alignment horizontal="center" vertical="center"/>
    </xf>
    <xf numFmtId="0" fontId="73" fillId="0" borderId="7" xfId="3" applyFont="1" applyFill="1" applyBorder="1" applyAlignment="1">
      <alignment horizontal="center" vertical="center" wrapText="1"/>
    </xf>
    <xf numFmtId="0" fontId="73" fillId="0" borderId="7" xfId="3" applyNumberFormat="1" applyFont="1" applyFill="1" applyBorder="1" applyAlignment="1">
      <alignment horizontal="center" vertical="center"/>
    </xf>
    <xf numFmtId="0" fontId="73" fillId="0" borderId="70" xfId="3" applyNumberFormat="1" applyFont="1" applyFill="1" applyBorder="1" applyAlignment="1">
      <alignment horizontal="center" vertical="center"/>
    </xf>
    <xf numFmtId="49" fontId="73" fillId="0" borderId="37" xfId="3" applyNumberFormat="1" applyFont="1" applyFill="1" applyBorder="1" applyAlignment="1">
      <alignment horizontal="center" vertical="center" wrapText="1"/>
    </xf>
    <xf numFmtId="0" fontId="73" fillId="0" borderId="7" xfId="7" applyFont="1" applyBorder="1" applyAlignment="1">
      <alignment horizontal="left" vertical="center" wrapText="1"/>
    </xf>
    <xf numFmtId="0" fontId="73" fillId="0" borderId="7" xfId="7" applyFont="1" applyBorder="1" applyAlignment="1">
      <alignment horizontal="center" vertical="center" wrapText="1"/>
    </xf>
    <xf numFmtId="0" fontId="73" fillId="0" borderId="7" xfId="7" applyFont="1" applyBorder="1" applyAlignment="1">
      <alignment horizontal="center" vertical="center"/>
    </xf>
    <xf numFmtId="0" fontId="73" fillId="0" borderId="70" xfId="7" applyFont="1" applyBorder="1" applyAlignment="1">
      <alignment horizontal="center" vertical="center"/>
    </xf>
    <xf numFmtId="0" fontId="73" fillId="0" borderId="7" xfId="6" applyNumberFormat="1" applyFont="1" applyFill="1" applyBorder="1" applyAlignment="1" applyProtection="1">
      <alignment horizontal="left" vertical="center" wrapText="1"/>
    </xf>
    <xf numFmtId="0" fontId="73" fillId="0" borderId="7" xfId="6" applyNumberFormat="1" applyFont="1" applyFill="1" applyBorder="1" applyAlignment="1" applyProtection="1">
      <alignment horizontal="center" vertical="center" wrapText="1"/>
    </xf>
    <xf numFmtId="0" fontId="73" fillId="0" borderId="70" xfId="3" applyNumberFormat="1" applyFont="1" applyFill="1" applyBorder="1" applyAlignment="1">
      <alignment horizontal="center" vertical="center" wrapText="1"/>
    </xf>
    <xf numFmtId="4" fontId="19" fillId="17" borderId="4" xfId="1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55" xfId="5" applyFont="1" applyFill="1" applyBorder="1" applyAlignment="1">
      <alignment horizontal="center" vertical="center"/>
    </xf>
    <xf numFmtId="0" fontId="19" fillId="0" borderId="156" xfId="5" applyFont="1" applyFill="1" applyBorder="1" applyAlignment="1">
      <alignment horizontal="center" vertical="center"/>
    </xf>
    <xf numFmtId="0" fontId="19" fillId="0" borderId="156" xfId="5" applyNumberFormat="1" applyFont="1" applyFill="1" applyBorder="1" applyAlignment="1">
      <alignment vertical="center" wrapText="1"/>
    </xf>
    <xf numFmtId="0" fontId="19" fillId="0" borderId="156" xfId="5" applyNumberFormat="1" applyFont="1" applyFill="1" applyBorder="1" applyAlignment="1">
      <alignment horizontal="center" vertical="center"/>
    </xf>
    <xf numFmtId="0" fontId="19" fillId="0" borderId="157" xfId="5" applyNumberFormat="1" applyFont="1" applyFill="1" applyBorder="1" applyAlignment="1">
      <alignment horizontal="center" vertical="center"/>
    </xf>
    <xf numFmtId="0" fontId="73" fillId="0" borderId="37" xfId="5" applyNumberFormat="1" applyFont="1" applyFill="1" applyBorder="1" applyAlignment="1">
      <alignment horizontal="center" vertical="center"/>
    </xf>
    <xf numFmtId="0" fontId="73" fillId="0" borderId="7" xfId="5" applyNumberFormat="1" applyFont="1" applyFill="1" applyBorder="1" applyAlignment="1">
      <alignment horizontal="center" vertical="center"/>
    </xf>
    <xf numFmtId="0" fontId="73" fillId="0" borderId="7" xfId="5" applyNumberFormat="1" applyFont="1" applyFill="1" applyBorder="1" applyAlignment="1">
      <alignment vertical="center" wrapText="1"/>
    </xf>
    <xf numFmtId="0" fontId="73" fillId="0" borderId="7" xfId="5" applyNumberFormat="1" applyFont="1" applyFill="1" applyBorder="1" applyAlignment="1">
      <alignment horizontal="center" vertical="center" wrapText="1"/>
    </xf>
    <xf numFmtId="2" fontId="73" fillId="0" borderId="37" xfId="5" applyNumberFormat="1" applyFont="1" applyFill="1" applyBorder="1" applyAlignment="1">
      <alignment horizontal="center" vertical="center"/>
    </xf>
    <xf numFmtId="0" fontId="73" fillId="0" borderId="109" xfId="5" applyFont="1" applyFill="1" applyBorder="1" applyAlignment="1">
      <alignment horizontal="center" vertical="center"/>
    </xf>
    <xf numFmtId="0" fontId="73" fillId="0" borderId="20" xfId="5" applyFont="1" applyFill="1" applyBorder="1" applyAlignment="1">
      <alignment horizontal="center" vertical="center"/>
    </xf>
    <xf numFmtId="0" fontId="73" fillId="0" borderId="20" xfId="5" applyNumberFormat="1" applyFont="1" applyFill="1" applyBorder="1" applyAlignment="1">
      <alignment vertical="center" wrapText="1"/>
    </xf>
    <xf numFmtId="0" fontId="73" fillId="0" borderId="20" xfId="5" applyNumberFormat="1" applyFont="1" applyFill="1" applyBorder="1" applyAlignment="1">
      <alignment horizontal="center" vertical="center"/>
    </xf>
    <xf numFmtId="0" fontId="75" fillId="2" borderId="37" xfId="5" applyNumberFormat="1" applyFont="1" applyFill="1" applyBorder="1" applyAlignment="1">
      <alignment horizontal="center" vertical="center"/>
    </xf>
    <xf numFmtId="0" fontId="75" fillId="22" borderId="7" xfId="5" applyNumberFormat="1" applyFont="1" applyFill="1" applyBorder="1" applyAlignment="1">
      <alignment horizontal="center" vertical="center" wrapText="1"/>
    </xf>
    <xf numFmtId="0" fontId="75" fillId="22" borderId="7" xfId="5" applyNumberFormat="1" applyFont="1" applyFill="1" applyBorder="1" applyAlignment="1">
      <alignment vertical="center" wrapText="1"/>
    </xf>
    <xf numFmtId="0" fontId="73" fillId="2" borderId="7" xfId="5" applyNumberFormat="1" applyFont="1" applyFill="1" applyBorder="1" applyAlignment="1">
      <alignment horizontal="center" vertical="center"/>
    </xf>
    <xf numFmtId="0" fontId="73" fillId="2" borderId="70" xfId="5" applyNumberFormat="1" applyFont="1" applyFill="1" applyBorder="1" applyAlignment="1">
      <alignment horizontal="center" vertical="center"/>
    </xf>
    <xf numFmtId="0" fontId="76" fillId="0" borderId="158" xfId="3" applyFont="1" applyFill="1" applyBorder="1" applyAlignment="1">
      <alignment horizontal="center" vertical="center"/>
    </xf>
    <xf numFmtId="0" fontId="76" fillId="0" borderId="158" xfId="3" applyFont="1" applyFill="1" applyBorder="1" applyAlignment="1">
      <alignment horizontal="left" vertical="center"/>
    </xf>
    <xf numFmtId="49" fontId="73" fillId="0" borderId="7" xfId="3" applyNumberFormat="1" applyFont="1" applyBorder="1" applyAlignment="1">
      <alignment horizontal="center" vertical="center" wrapText="1"/>
    </xf>
    <xf numFmtId="0" fontId="73" fillId="0" borderId="7" xfId="3" applyFont="1" applyBorder="1" applyAlignment="1">
      <alignment vertical="center" wrapText="1"/>
    </xf>
    <xf numFmtId="0" fontId="73" fillId="0" borderId="7" xfId="3" applyFont="1" applyBorder="1" applyAlignment="1">
      <alignment horizontal="center" vertical="center" wrapText="1"/>
    </xf>
    <xf numFmtId="3" fontId="73" fillId="0" borderId="7" xfId="3" applyNumberFormat="1" applyFont="1" applyBorder="1" applyAlignment="1">
      <alignment horizontal="center" vertical="center" wrapText="1"/>
    </xf>
    <xf numFmtId="0" fontId="73" fillId="0" borderId="7" xfId="3" applyFont="1" applyBorder="1" applyAlignment="1">
      <alignment horizontal="left" vertical="center" wrapText="1"/>
    </xf>
    <xf numFmtId="0" fontId="76" fillId="0" borderId="159" xfId="3" applyFont="1" applyFill="1" applyBorder="1" applyAlignment="1">
      <alignment horizontal="center" vertical="center" wrapText="1"/>
    </xf>
    <xf numFmtId="3" fontId="73" fillId="0" borderId="70" xfId="3" applyNumberFormat="1" applyFont="1" applyBorder="1" applyAlignment="1">
      <alignment horizontal="center" vertical="center" wrapText="1"/>
    </xf>
    <xf numFmtId="0" fontId="73" fillId="0" borderId="7" xfId="2" applyFont="1" applyBorder="1" applyAlignment="1">
      <alignment horizontal="left" vertical="center" wrapText="1"/>
    </xf>
    <xf numFmtId="1" fontId="73" fillId="0" borderId="7" xfId="2" applyNumberFormat="1" applyFont="1" applyBorder="1" applyAlignment="1">
      <alignment horizontal="center" vertical="center"/>
    </xf>
    <xf numFmtId="0" fontId="73" fillId="0" borderId="7" xfId="2" applyFont="1" applyFill="1" applyBorder="1" applyAlignment="1">
      <alignment horizontal="left" vertical="center" wrapText="1"/>
    </xf>
    <xf numFmtId="2" fontId="73" fillId="0" borderId="70" xfId="2" applyNumberFormat="1" applyFont="1" applyBorder="1" applyAlignment="1">
      <alignment horizontal="center" vertical="center"/>
    </xf>
    <xf numFmtId="0" fontId="73" fillId="0" borderId="7" xfId="6" applyNumberFormat="1" applyFont="1" applyFill="1" applyBorder="1" applyAlignment="1" applyProtection="1">
      <alignment horizontal="left" vertical="center"/>
    </xf>
    <xf numFmtId="0" fontId="73" fillId="0" borderId="69" xfId="3" applyNumberFormat="1" applyFont="1" applyFill="1" applyBorder="1" applyAlignment="1">
      <alignment horizontal="center" vertical="center" wrapText="1"/>
    </xf>
    <xf numFmtId="4" fontId="77" fillId="0" borderId="70" xfId="3" applyNumberFormat="1" applyFont="1" applyFill="1" applyBorder="1" applyAlignment="1">
      <alignment horizontal="right" vertical="center" indent="2"/>
    </xf>
    <xf numFmtId="0" fontId="73" fillId="0" borderId="3" xfId="3" applyNumberFormat="1" applyFont="1" applyFill="1" applyBorder="1" applyAlignment="1">
      <alignment horizontal="center" vertical="center" wrapText="1"/>
    </xf>
    <xf numFmtId="0" fontId="73" fillId="0" borderId="7" xfId="3" applyFont="1" applyFill="1" applyBorder="1" applyAlignment="1">
      <alignment horizontal="left" vertical="center"/>
    </xf>
    <xf numFmtId="0" fontId="73" fillId="0" borderId="69" xfId="3" applyNumberFormat="1" applyFont="1" applyFill="1" applyBorder="1" applyAlignment="1">
      <alignment horizontal="center" vertical="center"/>
    </xf>
    <xf numFmtId="0" fontId="73" fillId="0" borderId="70" xfId="3" applyFont="1" applyFill="1" applyBorder="1" applyAlignment="1">
      <alignment horizontal="center" vertical="center"/>
    </xf>
    <xf numFmtId="0" fontId="73" fillId="0" borderId="3" xfId="3" applyNumberFormat="1" applyFont="1" applyFill="1" applyBorder="1" applyAlignment="1">
      <alignment horizontal="center" vertical="center"/>
    </xf>
    <xf numFmtId="4" fontId="19" fillId="0" borderId="7" xfId="3" applyNumberFormat="1" applyFont="1" applyFill="1" applyBorder="1" applyAlignment="1" applyProtection="1">
      <alignment horizontal="right" vertical="center" indent="2"/>
    </xf>
    <xf numFmtId="0" fontId="73" fillId="0" borderId="7" xfId="0" applyFont="1" applyFill="1" applyBorder="1" applyAlignment="1">
      <alignment vertical="top" wrapText="1"/>
    </xf>
    <xf numFmtId="4" fontId="19" fillId="12" borderId="3" xfId="0" applyNumberFormat="1" applyFont="1" applyFill="1" applyBorder="1" applyAlignment="1" applyProtection="1">
      <alignment horizontal="right" vertical="center" indent="2"/>
      <protection locked="0"/>
    </xf>
    <xf numFmtId="0" fontId="73" fillId="3" borderId="7" xfId="3" applyNumberFormat="1" applyFont="1" applyFill="1" applyBorder="1" applyAlignment="1" applyProtection="1">
      <alignment horizontal="center" vertical="center"/>
    </xf>
    <xf numFmtId="0" fontId="73" fillId="3" borderId="7" xfId="3" applyFont="1" applyFill="1" applyBorder="1" applyAlignment="1">
      <alignment horizontal="left" vertical="top" wrapText="1"/>
    </xf>
    <xf numFmtId="0" fontId="73" fillId="3" borderId="37" xfId="3" applyNumberFormat="1" applyFont="1" applyFill="1" applyBorder="1" applyAlignment="1" applyProtection="1">
      <alignment horizontal="center" vertical="top"/>
    </xf>
    <xf numFmtId="0" fontId="73" fillId="3" borderId="7" xfId="3" applyNumberFormat="1" applyFont="1" applyFill="1" applyBorder="1" applyAlignment="1" applyProtection="1">
      <alignment horizontal="center" vertical="top"/>
    </xf>
    <xf numFmtId="0" fontId="73" fillId="3" borderId="7" xfId="3" applyFont="1" applyFill="1" applyBorder="1" applyAlignment="1">
      <alignment horizontal="center" vertical="top" wrapText="1"/>
    </xf>
    <xf numFmtId="0" fontId="73" fillId="3" borderId="70" xfId="3" applyFont="1" applyFill="1" applyBorder="1" applyAlignment="1">
      <alignment horizontal="center" vertical="top" wrapText="1"/>
    </xf>
    <xf numFmtId="0" fontId="73" fillId="0" borderId="7" xfId="2" applyFont="1" applyFill="1" applyBorder="1" applyAlignment="1">
      <alignment horizontal="left" vertical="top" wrapText="1"/>
    </xf>
    <xf numFmtId="4" fontId="19" fillId="12" borderId="3" xfId="2" applyNumberFormat="1" applyFont="1" applyFill="1" applyBorder="1" applyAlignment="1" applyProtection="1">
      <alignment horizontal="right" vertical="center" indent="2"/>
      <protection locked="0"/>
    </xf>
    <xf numFmtId="16" fontId="73" fillId="0" borderId="37" xfId="3" quotePrefix="1" applyNumberFormat="1" applyFont="1" applyFill="1" applyBorder="1" applyAlignment="1" applyProtection="1">
      <alignment horizontal="center" vertical="center"/>
    </xf>
    <xf numFmtId="49" fontId="73" fillId="3" borderId="7" xfId="4" applyNumberFormat="1" applyFont="1" applyFill="1" applyBorder="1" applyAlignment="1">
      <alignment horizontal="left" wrapText="1"/>
    </xf>
    <xf numFmtId="0" fontId="73" fillId="3" borderId="7" xfId="4" applyFont="1" applyFill="1" applyBorder="1" applyAlignment="1">
      <alignment horizontal="center" vertical="center"/>
    </xf>
    <xf numFmtId="3" fontId="73" fillId="3" borderId="7" xfId="4" applyNumberFormat="1" applyFont="1" applyFill="1" applyBorder="1" applyAlignment="1">
      <alignment horizontal="center" vertical="center"/>
    </xf>
    <xf numFmtId="3" fontId="73" fillId="3" borderId="70" xfId="4" applyNumberFormat="1" applyFont="1" applyFill="1" applyBorder="1" applyAlignment="1">
      <alignment horizontal="center" vertical="center"/>
    </xf>
    <xf numFmtId="16" fontId="73" fillId="0" borderId="37" xfId="3" applyNumberFormat="1" applyFont="1" applyFill="1" applyBorder="1" applyAlignment="1" applyProtection="1">
      <alignment horizontal="center" vertical="center"/>
    </xf>
    <xf numFmtId="49" fontId="73" fillId="0" borderId="7" xfId="4" applyNumberFormat="1" applyFont="1" applyFill="1" applyBorder="1" applyAlignment="1">
      <alignment horizontal="left" wrapText="1"/>
    </xf>
    <xf numFmtId="0" fontId="73" fillId="0" borderId="7" xfId="4" applyFont="1" applyFill="1" applyBorder="1" applyAlignment="1">
      <alignment horizontal="center" vertical="center"/>
    </xf>
    <xf numFmtId="3" fontId="73" fillId="0" borderId="70" xfId="4" applyNumberFormat="1" applyFont="1" applyFill="1" applyBorder="1" applyAlignment="1">
      <alignment horizontal="center" vertical="center"/>
    </xf>
    <xf numFmtId="4" fontId="19" fillId="17" borderId="123" xfId="4" applyNumberFormat="1" applyFont="1" applyFill="1" applyBorder="1" applyAlignment="1" applyProtection="1">
      <alignment horizontal="right" vertical="center" indent="2"/>
      <protection locked="0"/>
    </xf>
    <xf numFmtId="3" fontId="73" fillId="0" borderId="7" xfId="4" applyNumberFormat="1" applyFont="1" applyFill="1" applyBorder="1" applyAlignment="1">
      <alignment horizontal="center" vertical="center"/>
    </xf>
    <xf numFmtId="4" fontId="19" fillId="12" borderId="123" xfId="4" applyNumberFormat="1" applyFont="1" applyFill="1" applyBorder="1" applyAlignment="1" applyProtection="1">
      <alignment horizontal="right" vertical="center" indent="2"/>
      <protection locked="0"/>
    </xf>
    <xf numFmtId="0" fontId="73" fillId="0" borderId="70" xfId="4" applyFont="1" applyFill="1" applyBorder="1" applyAlignment="1">
      <alignment horizontal="center" vertical="center"/>
    </xf>
    <xf numFmtId="0" fontId="73" fillId="0" borderId="37" xfId="4" applyFont="1" applyFill="1" applyBorder="1" applyAlignment="1">
      <alignment horizontal="center" vertical="center"/>
    </xf>
    <xf numFmtId="0" fontId="73" fillId="0" borderId="109" xfId="4" applyFont="1" applyFill="1" applyBorder="1" applyAlignment="1">
      <alignment horizontal="center" vertical="center"/>
    </xf>
    <xf numFmtId="0" fontId="73" fillId="0" borderId="20" xfId="0" applyFont="1" applyBorder="1" applyAlignment="1">
      <alignment vertical="top" wrapText="1"/>
    </xf>
    <xf numFmtId="0" fontId="73" fillId="0" borderId="20" xfId="4" applyFont="1" applyFill="1" applyBorder="1" applyAlignment="1">
      <alignment horizontal="center" vertical="center"/>
    </xf>
    <xf numFmtId="3" fontId="73" fillId="0" borderId="103" xfId="4" applyNumberFormat="1" applyFont="1" applyFill="1" applyBorder="1" applyAlignment="1">
      <alignment horizontal="center" vertical="center"/>
    </xf>
    <xf numFmtId="0" fontId="73" fillId="0" borderId="20" xfId="0" applyFont="1" applyFill="1" applyBorder="1" applyAlignment="1">
      <alignment vertical="top" wrapText="1"/>
    </xf>
    <xf numFmtId="4" fontId="19" fillId="12" borderId="160" xfId="3" applyNumberFormat="1" applyFont="1" applyFill="1" applyBorder="1" applyAlignment="1" applyProtection="1">
      <alignment horizontal="right" vertical="center" indent="2"/>
      <protection locked="0"/>
    </xf>
    <xf numFmtId="4" fontId="77" fillId="0" borderId="70" xfId="0" applyNumberFormat="1" applyFont="1" applyFill="1" applyBorder="1" applyAlignment="1">
      <alignment horizontal="right" vertical="center" wrapText="1" indent="2"/>
    </xf>
    <xf numFmtId="4" fontId="53" fillId="0" borderId="7" xfId="0" applyNumberFormat="1" applyFont="1" applyFill="1" applyBorder="1" applyAlignment="1" applyProtection="1">
      <alignment horizontal="right" vertical="center" wrapText="1" indent="2"/>
    </xf>
    <xf numFmtId="0" fontId="73" fillId="0" borderId="37" xfId="0" applyFont="1" applyBorder="1" applyAlignment="1">
      <alignment horizontal="center"/>
    </xf>
    <xf numFmtId="0" fontId="73" fillId="0" borderId="7" xfId="0" applyFont="1" applyBorder="1" applyAlignment="1">
      <alignment horizontal="center"/>
    </xf>
    <xf numFmtId="2" fontId="73" fillId="0" borderId="37" xfId="0" applyNumberFormat="1" applyFont="1" applyBorder="1" applyAlignment="1">
      <alignment horizontal="center"/>
    </xf>
    <xf numFmtId="165" fontId="73" fillId="0" borderId="37" xfId="0" applyNumberFormat="1" applyFont="1" applyBorder="1" applyAlignment="1">
      <alignment horizontal="center"/>
    </xf>
    <xf numFmtId="165" fontId="73" fillId="0" borderId="37" xfId="0" applyNumberFormat="1" applyFont="1" applyBorder="1" applyAlignment="1">
      <alignment horizontal="center" vertical="center"/>
    </xf>
    <xf numFmtId="0" fontId="73" fillId="0" borderId="37" xfId="5" applyNumberFormat="1" applyFont="1" applyFill="1" applyBorder="1" applyAlignment="1">
      <alignment horizontal="center" vertical="center" wrapText="1"/>
    </xf>
    <xf numFmtId="0" fontId="73" fillId="0" borderId="70" xfId="5" applyNumberFormat="1" applyFont="1" applyFill="1" applyBorder="1" applyAlignment="1">
      <alignment horizontal="center" vertical="center"/>
    </xf>
    <xf numFmtId="4" fontId="53" fillId="12" borderId="3" xfId="0" applyNumberFormat="1" applyFont="1" applyFill="1" applyBorder="1" applyAlignment="1" applyProtection="1">
      <alignment horizontal="right" vertical="center" wrapText="1" indent="2"/>
      <protection locked="0"/>
    </xf>
    <xf numFmtId="0" fontId="73" fillId="0" borderId="0" xfId="0" applyFont="1" applyFill="1" applyAlignment="1">
      <alignment wrapText="1"/>
    </xf>
    <xf numFmtId="0" fontId="19" fillId="0" borderId="37" xfId="4" applyFont="1" applyFill="1" applyBorder="1" applyAlignment="1">
      <alignment horizontal="center" vertical="center"/>
    </xf>
    <xf numFmtId="4" fontId="45" fillId="8" borderId="7" xfId="0" applyNumberFormat="1" applyFont="1" applyFill="1" applyBorder="1" applyAlignment="1">
      <alignment horizontal="center" vertical="center"/>
    </xf>
    <xf numFmtId="4" fontId="45" fillId="5" borderId="7" xfId="0" applyNumberFormat="1" applyFont="1" applyFill="1" applyBorder="1" applyAlignment="1">
      <alignment horizontal="center" vertical="center"/>
    </xf>
    <xf numFmtId="4" fontId="73" fillId="8" borderId="7" xfId="0" applyNumberFormat="1" applyFont="1" applyFill="1" applyBorder="1" applyAlignment="1">
      <alignment horizontal="center" vertical="center"/>
    </xf>
    <xf numFmtId="4" fontId="56" fillId="8" borderId="70" xfId="0" applyNumberFormat="1" applyFont="1" applyFill="1" applyBorder="1" applyAlignment="1">
      <alignment horizontal="center" vertical="center"/>
    </xf>
    <xf numFmtId="4" fontId="56" fillId="5" borderId="70" xfId="0" applyNumberFormat="1" applyFont="1" applyFill="1" applyBorder="1" applyAlignment="1">
      <alignment horizontal="center" vertical="center"/>
    </xf>
    <xf numFmtId="4" fontId="74" fillId="8" borderId="70" xfId="0" applyNumberFormat="1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45" fillId="0" borderId="147" xfId="0" applyFont="1" applyBorder="1" applyAlignment="1">
      <alignment horizontal="center" vertical="center"/>
    </xf>
    <xf numFmtId="0" fontId="45" fillId="0" borderId="110" xfId="0" applyFont="1" applyBorder="1" applyAlignment="1">
      <alignment horizontal="center" vertical="center"/>
    </xf>
    <xf numFmtId="0" fontId="45" fillId="0" borderId="148" xfId="0" applyFont="1" applyBorder="1" applyAlignment="1">
      <alignment horizontal="center" vertical="center"/>
    </xf>
    <xf numFmtId="0" fontId="51" fillId="0" borderId="149" xfId="0" applyFont="1" applyBorder="1" applyAlignment="1">
      <alignment horizontal="right" vertical="center"/>
    </xf>
    <xf numFmtId="0" fontId="51" fillId="0" borderId="111" xfId="0" applyFont="1" applyBorder="1" applyAlignment="1">
      <alignment horizontal="right" vertical="center"/>
    </xf>
    <xf numFmtId="0" fontId="51" fillId="0" borderId="150" xfId="0" applyFont="1" applyBorder="1" applyAlignment="1">
      <alignment horizontal="right" vertical="center"/>
    </xf>
    <xf numFmtId="0" fontId="24" fillId="0" borderId="7" xfId="0" applyFont="1" applyBorder="1" applyAlignment="1">
      <alignment horizontal="center" vertical="center" wrapText="1"/>
    </xf>
    <xf numFmtId="0" fontId="24" fillId="0" borderId="70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75" xfId="0" applyFont="1" applyBorder="1" applyAlignment="1">
      <alignment horizontal="center" vertical="center" wrapText="1"/>
    </xf>
    <xf numFmtId="0" fontId="45" fillId="0" borderId="56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5" fillId="0" borderId="69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68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68" xfId="0" applyFont="1" applyBorder="1" applyAlignment="1">
      <alignment horizontal="center" vertical="center" wrapText="1"/>
    </xf>
    <xf numFmtId="0" fontId="19" fillId="0" borderId="14" xfId="3" applyNumberFormat="1" applyFont="1" applyFill="1" applyBorder="1" applyAlignment="1" applyProtection="1">
      <alignment horizontal="center" vertical="center" wrapText="1"/>
    </xf>
    <xf numFmtId="0" fontId="19" fillId="0" borderId="15" xfId="3" applyNumberFormat="1" applyFont="1" applyFill="1" applyBorder="1" applyAlignment="1" applyProtection="1">
      <alignment horizontal="center" vertical="center" wrapText="1"/>
    </xf>
    <xf numFmtId="2" fontId="19" fillId="0" borderId="71" xfId="3" applyNumberFormat="1" applyFont="1" applyFill="1" applyBorder="1" applyAlignment="1" applyProtection="1">
      <alignment horizontal="center" vertical="center" wrapText="1"/>
    </xf>
    <xf numFmtId="2" fontId="19" fillId="0" borderId="72" xfId="3" applyNumberFormat="1" applyFont="1" applyFill="1" applyBorder="1" applyAlignment="1" applyProtection="1">
      <alignment horizontal="center" vertical="center" wrapText="1"/>
    </xf>
    <xf numFmtId="0" fontId="13" fillId="0" borderId="7" xfId="7" applyFont="1" applyBorder="1" applyAlignment="1">
      <alignment horizontal="center" vertical="center" wrapText="1"/>
    </xf>
    <xf numFmtId="0" fontId="13" fillId="0" borderId="70" xfId="7" applyFont="1" applyBorder="1" applyAlignment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68" xfId="0" applyBorder="1" applyAlignment="1">
      <alignment horizontal="left" vertical="top" wrapText="1"/>
    </xf>
    <xf numFmtId="0" fontId="51" fillId="4" borderId="45" xfId="0" applyFont="1" applyFill="1" applyBorder="1" applyAlignment="1">
      <alignment horizontal="center" vertical="center" wrapText="1"/>
    </xf>
    <xf numFmtId="0" fontId="51" fillId="4" borderId="5" xfId="0" applyFont="1" applyFill="1" applyBorder="1" applyAlignment="1">
      <alignment horizontal="center" vertical="center" wrapText="1"/>
    </xf>
    <xf numFmtId="0" fontId="51" fillId="4" borderId="75" xfId="0" applyFont="1" applyFill="1" applyBorder="1" applyAlignment="1">
      <alignment horizontal="center" vertical="center" wrapText="1"/>
    </xf>
    <xf numFmtId="0" fontId="51" fillId="4" borderId="56" xfId="0" applyFont="1" applyFill="1" applyBorder="1" applyAlignment="1">
      <alignment horizontal="center" vertical="center" wrapText="1"/>
    </xf>
    <xf numFmtId="0" fontId="51" fillId="4" borderId="2" xfId="0" applyFont="1" applyFill="1" applyBorder="1" applyAlignment="1">
      <alignment horizontal="center" vertical="center" wrapText="1"/>
    </xf>
    <xf numFmtId="0" fontId="51" fillId="4" borderId="69" xfId="0" applyFont="1" applyFill="1" applyBorder="1" applyAlignment="1">
      <alignment horizontal="center" vertical="center" wrapText="1"/>
    </xf>
    <xf numFmtId="9" fontId="24" fillId="4" borderId="37" xfId="14" applyFont="1" applyFill="1" applyBorder="1" applyAlignment="1">
      <alignment horizontal="center" vertical="center" wrapText="1"/>
    </xf>
    <xf numFmtId="9" fontId="24" fillId="4" borderId="7" xfId="14" applyFont="1" applyFill="1" applyBorder="1" applyAlignment="1">
      <alignment horizontal="center" vertical="center" wrapText="1"/>
    </xf>
    <xf numFmtId="9" fontId="24" fillId="4" borderId="70" xfId="14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4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24" fillId="0" borderId="57" xfId="3" applyFont="1" applyFill="1" applyBorder="1" applyAlignment="1">
      <alignment horizontal="left" vertical="center" wrapText="1"/>
    </xf>
    <xf numFmtId="0" fontId="24" fillId="0" borderId="22" xfId="3" applyFont="1" applyFill="1" applyBorder="1" applyAlignment="1">
      <alignment horizontal="left" vertical="center" wrapText="1"/>
    </xf>
    <xf numFmtId="0" fontId="24" fillId="0" borderId="78" xfId="3" applyFont="1" applyFill="1" applyBorder="1" applyAlignment="1">
      <alignment horizontal="left" vertical="center" wrapText="1"/>
    </xf>
    <xf numFmtId="0" fontId="9" fillId="0" borderId="41" xfId="3" applyNumberFormat="1" applyFont="1" applyFill="1" applyBorder="1" applyAlignment="1" applyProtection="1">
      <alignment horizontal="center" vertical="center" wrapText="1"/>
    </xf>
    <xf numFmtId="0" fontId="9" fillId="0" borderId="0" xfId="3" applyNumberFormat="1" applyFont="1" applyFill="1" applyBorder="1" applyAlignment="1" applyProtection="1">
      <alignment horizontal="center" vertical="center" wrapText="1"/>
    </xf>
    <xf numFmtId="0" fontId="9" fillId="0" borderId="68" xfId="3" applyNumberFormat="1" applyFont="1" applyFill="1" applyBorder="1" applyAlignment="1" applyProtection="1">
      <alignment horizontal="center" vertical="center" wrapText="1"/>
    </xf>
    <xf numFmtId="0" fontId="8" fillId="0" borderId="41" xfId="3" applyNumberFormat="1" applyFont="1" applyFill="1" applyBorder="1" applyAlignment="1" applyProtection="1">
      <alignment horizontal="center" vertical="center" wrapText="1"/>
    </xf>
    <xf numFmtId="0" fontId="8" fillId="0" borderId="0" xfId="3" applyNumberFormat="1" applyFont="1" applyFill="1" applyBorder="1" applyAlignment="1" applyProtection="1">
      <alignment horizontal="center" vertical="center" wrapText="1"/>
    </xf>
    <xf numFmtId="0" fontId="8" fillId="0" borderId="68" xfId="3" applyNumberFormat="1" applyFont="1" applyFill="1" applyBorder="1" applyAlignment="1" applyProtection="1">
      <alignment horizontal="center" vertical="center" wrapText="1"/>
    </xf>
    <xf numFmtId="0" fontId="8" fillId="0" borderId="41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Border="1" applyAlignment="1" applyProtection="1">
      <alignment horizontal="center" vertical="center"/>
    </xf>
    <xf numFmtId="0" fontId="8" fillId="0" borderId="68" xfId="1" applyNumberFormat="1" applyFont="1" applyFill="1" applyBorder="1" applyAlignment="1" applyProtection="1">
      <alignment horizontal="center" vertical="center"/>
    </xf>
    <xf numFmtId="0" fontId="15" fillId="0" borderId="41" xfId="3" applyFont="1" applyFill="1" applyBorder="1" applyAlignment="1">
      <alignment horizontal="left" wrapText="1"/>
    </xf>
    <xf numFmtId="0" fontId="15" fillId="0" borderId="0" xfId="3" applyFont="1" applyFill="1" applyBorder="1" applyAlignment="1">
      <alignment horizontal="left" wrapText="1"/>
    </xf>
    <xf numFmtId="0" fontId="15" fillId="0" borderId="68" xfId="3" applyFont="1" applyFill="1" applyBorder="1" applyAlignment="1">
      <alignment horizontal="left" wrapText="1"/>
    </xf>
    <xf numFmtId="0" fontId="24" fillId="0" borderId="93" xfId="3" applyFont="1" applyFill="1" applyBorder="1" applyAlignment="1">
      <alignment horizontal="right" vertical="center" wrapText="1"/>
    </xf>
    <xf numFmtId="0" fontId="19" fillId="0" borderId="52" xfId="3" applyFont="1" applyFill="1" applyBorder="1" applyAlignment="1">
      <alignment vertical="center"/>
    </xf>
    <xf numFmtId="0" fontId="19" fillId="0" borderId="53" xfId="3" applyFont="1" applyFill="1" applyBorder="1" applyAlignment="1">
      <alignment vertical="center"/>
    </xf>
    <xf numFmtId="0" fontId="19" fillId="0" borderId="94" xfId="3" applyFont="1" applyFill="1" applyBorder="1" applyAlignment="1">
      <alignment vertical="center"/>
    </xf>
    <xf numFmtId="0" fontId="5" fillId="0" borderId="41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left" vertical="top"/>
    </xf>
    <xf numFmtId="0" fontId="5" fillId="0" borderId="68" xfId="1" applyFont="1" applyFill="1" applyBorder="1" applyAlignment="1" applyProtection="1">
      <alignment horizontal="left" vertical="top"/>
    </xf>
    <xf numFmtId="0" fontId="6" fillId="0" borderId="4" xfId="3" applyNumberFormat="1" applyFont="1" applyFill="1" applyBorder="1" applyAlignment="1" applyProtection="1">
      <alignment horizontal="center" vertical="center"/>
    </xf>
    <xf numFmtId="0" fontId="6" fillId="0" borderId="75" xfId="3" applyNumberFormat="1" applyFont="1" applyFill="1" applyBorder="1" applyAlignment="1" applyProtection="1">
      <alignment horizontal="center" vertical="center"/>
    </xf>
    <xf numFmtId="0" fontId="7" fillId="0" borderId="8" xfId="3" applyNumberFormat="1" applyFont="1" applyFill="1" applyBorder="1" applyAlignment="1" applyProtection="1">
      <alignment horizontal="center" vertical="center"/>
    </xf>
    <xf numFmtId="0" fontId="7" fillId="0" borderId="68" xfId="3" applyNumberFormat="1" applyFont="1" applyFill="1" applyBorder="1" applyAlignment="1" applyProtection="1">
      <alignment horizontal="center" vertical="center"/>
    </xf>
    <xf numFmtId="0" fontId="23" fillId="0" borderId="10" xfId="3" applyNumberFormat="1" applyFont="1" applyFill="1" applyBorder="1" applyAlignment="1" applyProtection="1">
      <alignment horizontal="center" vertical="center" wrapText="1"/>
    </xf>
    <xf numFmtId="0" fontId="23" fillId="0" borderId="76" xfId="3" applyNumberFormat="1" applyFont="1" applyFill="1" applyBorder="1" applyAlignment="1" applyProtection="1">
      <alignment horizontal="center" vertical="center" wrapText="1"/>
    </xf>
    <xf numFmtId="0" fontId="19" fillId="0" borderId="34" xfId="3" applyNumberFormat="1" applyFont="1" applyFill="1" applyBorder="1" applyAlignment="1" applyProtection="1">
      <alignment horizontal="center" vertical="center"/>
    </xf>
    <xf numFmtId="0" fontId="19" fillId="0" borderId="35" xfId="3" applyNumberFormat="1" applyFont="1" applyFill="1" applyBorder="1" applyAlignment="1" applyProtection="1">
      <alignment horizontal="center" vertical="center"/>
    </xf>
    <xf numFmtId="0" fontId="19" fillId="0" borderId="36" xfId="3" applyNumberFormat="1" applyFont="1" applyFill="1" applyBorder="1" applyAlignment="1" applyProtection="1">
      <alignment horizontal="center" vertical="center"/>
    </xf>
    <xf numFmtId="0" fontId="16" fillId="0" borderId="41" xfId="3" applyFont="1" applyFill="1" applyBorder="1" applyAlignment="1">
      <alignment horizontal="left" vertical="center"/>
    </xf>
    <xf numFmtId="0" fontId="16" fillId="0" borderId="0" xfId="3" applyFont="1" applyFill="1" applyBorder="1" applyAlignment="1">
      <alignment horizontal="left" vertical="center"/>
    </xf>
    <xf numFmtId="0" fontId="16" fillId="0" borderId="68" xfId="3" applyFont="1" applyFill="1" applyBorder="1" applyAlignment="1">
      <alignment horizontal="left" vertical="center"/>
    </xf>
    <xf numFmtId="0" fontId="24" fillId="2" borderId="19" xfId="2" applyFont="1" applyFill="1" applyBorder="1" applyAlignment="1">
      <alignment horizontal="center" vertical="center" wrapText="1"/>
    </xf>
    <xf numFmtId="0" fontId="24" fillId="2" borderId="83" xfId="2" applyFont="1" applyFill="1" applyBorder="1" applyAlignment="1">
      <alignment horizontal="center" vertical="center" wrapText="1"/>
    </xf>
    <xf numFmtId="0" fontId="68" fillId="0" borderId="41" xfId="3" applyNumberFormat="1" applyFont="1" applyFill="1" applyBorder="1" applyAlignment="1" applyProtection="1">
      <alignment horizontal="center" vertical="top"/>
    </xf>
    <xf numFmtId="0" fontId="68" fillId="0" borderId="0" xfId="3" applyNumberFormat="1" applyFont="1" applyFill="1" applyBorder="1" applyAlignment="1" applyProtection="1">
      <alignment horizontal="center" vertical="top"/>
    </xf>
    <xf numFmtId="0" fontId="68" fillId="0" borderId="68" xfId="3" applyNumberFormat="1" applyFont="1" applyFill="1" applyBorder="1" applyAlignment="1" applyProtection="1">
      <alignment horizontal="center" vertical="top"/>
    </xf>
    <xf numFmtId="0" fontId="68" fillId="0" borderId="37" xfId="3" applyNumberFormat="1" applyFont="1" applyFill="1" applyBorder="1" applyAlignment="1" applyProtection="1">
      <alignment horizontal="center" vertical="top"/>
    </xf>
    <xf numFmtId="0" fontId="68" fillId="0" borderId="7" xfId="3" applyNumberFormat="1" applyFont="1" applyFill="1" applyBorder="1" applyAlignment="1" applyProtection="1">
      <alignment horizontal="center" vertical="top"/>
    </xf>
    <xf numFmtId="0" fontId="68" fillId="0" borderId="70" xfId="3" applyNumberFormat="1" applyFont="1" applyFill="1" applyBorder="1" applyAlignment="1" applyProtection="1">
      <alignment horizontal="center" vertical="top"/>
    </xf>
    <xf numFmtId="0" fontId="45" fillId="0" borderId="46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78" xfId="0" applyFont="1" applyBorder="1" applyAlignment="1">
      <alignment horizontal="center" vertical="center"/>
    </xf>
    <xf numFmtId="0" fontId="6" fillId="0" borderId="32" xfId="3" applyNumberFormat="1" applyFont="1" applyFill="1" applyBorder="1" applyAlignment="1" applyProtection="1">
      <alignment horizontal="center" vertical="center"/>
    </xf>
    <xf numFmtId="0" fontId="6" fillId="0" borderId="67" xfId="3" applyNumberFormat="1" applyFont="1" applyFill="1" applyBorder="1" applyAlignment="1" applyProtection="1">
      <alignment horizontal="center" vertical="center"/>
    </xf>
    <xf numFmtId="0" fontId="6" fillId="0" borderId="8" xfId="3" applyNumberFormat="1" applyFont="1" applyFill="1" applyBorder="1" applyAlignment="1" applyProtection="1">
      <alignment horizontal="center" vertical="center"/>
    </xf>
    <xf numFmtId="0" fontId="6" fillId="0" borderId="68" xfId="3" applyNumberFormat="1" applyFont="1" applyFill="1" applyBorder="1" applyAlignment="1" applyProtection="1">
      <alignment horizontal="center" vertical="center"/>
    </xf>
    <xf numFmtId="0" fontId="23" fillId="0" borderId="8" xfId="3" applyNumberFormat="1" applyFont="1" applyFill="1" applyBorder="1" applyAlignment="1" applyProtection="1">
      <alignment horizontal="center" vertical="center" wrapText="1"/>
    </xf>
    <xf numFmtId="0" fontId="23" fillId="0" borderId="68" xfId="3" applyNumberFormat="1" applyFont="1" applyFill="1" applyBorder="1" applyAlignment="1" applyProtection="1">
      <alignment horizontal="center" vertical="center" wrapText="1"/>
    </xf>
    <xf numFmtId="0" fontId="51" fillId="0" borderId="64" xfId="0" applyFont="1" applyBorder="1" applyAlignment="1">
      <alignment horizontal="right" vertical="center"/>
    </xf>
    <xf numFmtId="0" fontId="51" fillId="0" borderId="65" xfId="0" applyFont="1" applyBorder="1" applyAlignment="1">
      <alignment horizontal="right" vertical="center"/>
    </xf>
    <xf numFmtId="0" fontId="51" fillId="0" borderId="117" xfId="0" applyFont="1" applyBorder="1" applyAlignment="1">
      <alignment horizontal="right" vertical="center"/>
    </xf>
    <xf numFmtId="0" fontId="11" fillId="0" borderId="41" xfId="3" applyFont="1" applyBorder="1" applyAlignment="1">
      <alignment horizontal="left" vertical="center"/>
    </xf>
    <xf numFmtId="0" fontId="11" fillId="0" borderId="0" xfId="3" applyFont="1" applyBorder="1" applyAlignment="1">
      <alignment horizontal="left" vertical="center"/>
    </xf>
    <xf numFmtId="0" fontId="11" fillId="0" borderId="68" xfId="3" applyFont="1" applyBorder="1" applyAlignment="1">
      <alignment horizontal="left" vertical="center"/>
    </xf>
    <xf numFmtId="0" fontId="19" fillId="0" borderId="13" xfId="3" applyNumberFormat="1" applyFont="1" applyFill="1" applyBorder="1" applyAlignment="1" applyProtection="1">
      <alignment horizontal="center" vertical="center"/>
    </xf>
    <xf numFmtId="0" fontId="19" fillId="0" borderId="14" xfId="3" applyNumberFormat="1" applyFont="1" applyFill="1" applyBorder="1" applyAlignment="1" applyProtection="1">
      <alignment horizontal="center" vertical="center"/>
    </xf>
    <xf numFmtId="0" fontId="19" fillId="0" borderId="15" xfId="3" applyNumberFormat="1" applyFont="1" applyFill="1" applyBorder="1" applyAlignment="1" applyProtection="1">
      <alignment horizontal="center" vertical="center"/>
    </xf>
    <xf numFmtId="0" fontId="12" fillId="0" borderId="7" xfId="7" applyFont="1" applyBorder="1" applyAlignment="1">
      <alignment horizontal="center" vertical="center"/>
    </xf>
    <xf numFmtId="0" fontId="12" fillId="0" borderId="70" xfId="7" applyFont="1" applyBorder="1" applyAlignment="1">
      <alignment horizontal="center" vertical="center"/>
    </xf>
    <xf numFmtId="0" fontId="24" fillId="0" borderId="54" xfId="3" applyFont="1" applyFill="1" applyBorder="1" applyAlignment="1">
      <alignment horizontal="left" vertical="center" wrapText="1"/>
    </xf>
    <xf numFmtId="0" fontId="24" fillId="0" borderId="55" xfId="3" applyFont="1" applyFill="1" applyBorder="1" applyAlignment="1">
      <alignment horizontal="left" vertical="center" wrapText="1"/>
    </xf>
    <xf numFmtId="0" fontId="24" fillId="0" borderId="92" xfId="3" applyFont="1" applyFill="1" applyBorder="1" applyAlignment="1">
      <alignment horizontal="left" vertical="center" wrapText="1"/>
    </xf>
    <xf numFmtId="0" fontId="23" fillId="0" borderId="100" xfId="3" applyFont="1" applyFill="1" applyBorder="1" applyAlignment="1">
      <alignment horizontal="right" vertical="center" wrapText="1"/>
    </xf>
    <xf numFmtId="0" fontId="47" fillId="0" borderId="63" xfId="3" applyFont="1" applyFill="1" applyBorder="1" applyAlignment="1">
      <alignment vertical="center"/>
    </xf>
    <xf numFmtId="0" fontId="47" fillId="0" borderId="101" xfId="3" applyFont="1" applyFill="1" applyBorder="1" applyAlignment="1">
      <alignment vertical="center"/>
    </xf>
    <xf numFmtId="0" fontId="6" fillId="0" borderId="8" xfId="3" applyNumberFormat="1" applyFont="1" applyFill="1" applyBorder="1" applyAlignment="1" applyProtection="1">
      <alignment horizontal="center" vertical="center" wrapText="1"/>
    </xf>
    <xf numFmtId="0" fontId="6" fillId="0" borderId="68" xfId="3" applyNumberFormat="1" applyFont="1" applyFill="1" applyBorder="1" applyAlignment="1" applyProtection="1">
      <alignment horizontal="center" vertical="center" wrapText="1"/>
    </xf>
    <xf numFmtId="0" fontId="6" fillId="0" borderId="10" xfId="3" applyNumberFormat="1" applyFont="1" applyFill="1" applyBorder="1" applyAlignment="1" applyProtection="1">
      <alignment horizontal="center" vertical="center" wrapText="1"/>
    </xf>
    <xf numFmtId="0" fontId="6" fillId="0" borderId="76" xfId="3" applyNumberFormat="1" applyFont="1" applyFill="1" applyBorder="1" applyAlignment="1" applyProtection="1">
      <alignment horizontal="center" vertical="center" wrapText="1"/>
    </xf>
    <xf numFmtId="9" fontId="24" fillId="4" borderId="45" xfId="14" applyFont="1" applyFill="1" applyBorder="1" applyAlignment="1">
      <alignment horizontal="center" vertical="center" wrapText="1"/>
    </xf>
    <xf numFmtId="9" fontId="24" fillId="4" borderId="5" xfId="14" applyFont="1" applyFill="1" applyBorder="1" applyAlignment="1">
      <alignment horizontal="center" vertical="center" wrapText="1"/>
    </xf>
    <xf numFmtId="9" fontId="24" fillId="4" borderId="75" xfId="14" applyFont="1" applyFill="1" applyBorder="1" applyAlignment="1">
      <alignment horizontal="center" vertical="center" wrapText="1"/>
    </xf>
    <xf numFmtId="0" fontId="9" fillId="0" borderId="41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68" xfId="3" applyFont="1" applyFill="1" applyBorder="1" applyAlignment="1" applyProtection="1">
      <alignment horizontal="center" vertical="center" wrapText="1"/>
    </xf>
    <xf numFmtId="0" fontId="16" fillId="0" borderId="41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68" xfId="0" applyFont="1" applyBorder="1" applyAlignment="1">
      <alignment horizontal="left" vertical="center"/>
    </xf>
    <xf numFmtId="0" fontId="5" fillId="0" borderId="41" xfId="1" applyNumberFormat="1" applyFont="1" applyFill="1" applyBorder="1" applyAlignment="1" applyProtection="1">
      <alignment horizontal="left" vertical="top"/>
    </xf>
    <xf numFmtId="0" fontId="5" fillId="0" borderId="0" xfId="1" applyNumberFormat="1" applyFont="1" applyFill="1" applyBorder="1" applyAlignment="1" applyProtection="1">
      <alignment horizontal="left" vertical="top"/>
    </xf>
    <xf numFmtId="0" fontId="5" fillId="0" borderId="68" xfId="1" applyNumberFormat="1" applyFont="1" applyFill="1" applyBorder="1" applyAlignment="1" applyProtection="1">
      <alignment horizontal="left" vertical="top"/>
    </xf>
    <xf numFmtId="0" fontId="6" fillId="0" borderId="4" xfId="0" applyFont="1" applyBorder="1" applyAlignment="1">
      <alignment horizontal="center" vertical="top"/>
    </xf>
    <xf numFmtId="0" fontId="6" fillId="0" borderId="75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68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68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center" vertical="top"/>
    </xf>
    <xf numFmtId="2" fontId="7" fillId="0" borderId="76" xfId="0" applyNumberFormat="1" applyFont="1" applyBorder="1" applyAlignment="1">
      <alignment horizontal="center" vertical="top"/>
    </xf>
    <xf numFmtId="0" fontId="24" fillId="10" borderId="82" xfId="0" applyFont="1" applyFill="1" applyBorder="1" applyAlignment="1">
      <alignment horizontal="center" vertical="top"/>
    </xf>
    <xf numFmtId="0" fontId="24" fillId="10" borderId="19" xfId="0" applyFont="1" applyFill="1" applyBorder="1" applyAlignment="1">
      <alignment horizontal="center" vertical="top"/>
    </xf>
    <xf numFmtId="0" fontId="24" fillId="10" borderId="83" xfId="0" applyFont="1" applyFill="1" applyBorder="1" applyAlignment="1">
      <alignment horizontal="center" vertical="top"/>
    </xf>
    <xf numFmtId="0" fontId="8" fillId="0" borderId="4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49" fontId="23" fillId="6" borderId="56" xfId="0" applyNumberFormat="1" applyFont="1" applyFill="1" applyBorder="1" applyAlignment="1">
      <alignment horizontal="center" vertical="center" wrapText="1"/>
    </xf>
    <xf numFmtId="49" fontId="23" fillId="6" borderId="2" xfId="0" applyNumberFormat="1" applyFont="1" applyFill="1" applyBorder="1" applyAlignment="1">
      <alignment horizontal="center" vertical="center" wrapText="1"/>
    </xf>
    <xf numFmtId="49" fontId="23" fillId="6" borderId="69" xfId="0" applyNumberFormat="1" applyFont="1" applyFill="1" applyBorder="1" applyAlignment="1">
      <alignment horizontal="center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8" fillId="0" borderId="68" xfId="3" applyFont="1" applyFill="1" applyBorder="1" applyAlignment="1" applyProtection="1">
      <alignment horizontal="center" vertical="center" wrapText="1"/>
    </xf>
    <xf numFmtId="0" fontId="10" fillId="0" borderId="41" xfId="3" applyFont="1" applyBorder="1" applyAlignment="1">
      <alignment horizontal="left" wrapText="1"/>
    </xf>
    <xf numFmtId="0" fontId="10" fillId="0" borderId="0" xfId="3" applyFont="1" applyBorder="1" applyAlignment="1">
      <alignment horizontal="left" wrapText="1"/>
    </xf>
    <xf numFmtId="0" fontId="10" fillId="0" borderId="68" xfId="3" applyFont="1" applyBorder="1" applyAlignment="1">
      <alignment horizontal="left" wrapText="1"/>
    </xf>
    <xf numFmtId="0" fontId="9" fillId="0" borderId="4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8" fillId="0" borderId="41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68" xfId="1" applyFont="1" applyFill="1" applyBorder="1" applyAlignment="1" applyProtection="1">
      <alignment horizontal="center" vertical="center"/>
    </xf>
    <xf numFmtId="0" fontId="15" fillId="0" borderId="41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68" xfId="0" applyFont="1" applyBorder="1" applyAlignment="1">
      <alignment horizontal="left" wrapText="1"/>
    </xf>
    <xf numFmtId="0" fontId="19" fillId="0" borderId="34" xfId="0" applyFont="1" applyBorder="1" applyAlignment="1">
      <alignment horizontal="center" vertical="top"/>
    </xf>
    <xf numFmtId="0" fontId="19" fillId="0" borderId="35" xfId="0" applyFont="1" applyBorder="1" applyAlignment="1">
      <alignment horizontal="center" vertical="top"/>
    </xf>
    <xf numFmtId="0" fontId="19" fillId="0" borderId="36" xfId="0" applyFont="1" applyBorder="1" applyAlignment="1">
      <alignment horizontal="center" vertical="top"/>
    </xf>
    <xf numFmtId="0" fontId="19" fillId="0" borderId="13" xfId="0" applyFont="1" applyBorder="1" applyAlignment="1">
      <alignment horizontal="center" vertical="top"/>
    </xf>
    <xf numFmtId="0" fontId="19" fillId="0" borderId="14" xfId="0" applyFont="1" applyBorder="1" applyAlignment="1">
      <alignment horizontal="center" vertical="top"/>
    </xf>
    <xf numFmtId="0" fontId="19" fillId="0" borderId="15" xfId="0" applyFont="1" applyBorder="1" applyAlignment="1">
      <alignment horizontal="center" vertical="top"/>
    </xf>
    <xf numFmtId="0" fontId="24" fillId="2" borderId="84" xfId="2" applyFont="1" applyFill="1" applyBorder="1" applyAlignment="1">
      <alignment horizontal="center" vertical="top" wrapText="1"/>
    </xf>
    <xf numFmtId="0" fontId="24" fillId="2" borderId="28" xfId="2" applyFont="1" applyFill="1" applyBorder="1" applyAlignment="1">
      <alignment horizontal="center" vertical="top" wrapText="1"/>
    </xf>
    <xf numFmtId="0" fontId="24" fillId="2" borderId="85" xfId="2" applyFont="1" applyFill="1" applyBorder="1" applyAlignment="1">
      <alignment horizontal="center" vertical="top" wrapText="1"/>
    </xf>
    <xf numFmtId="0" fontId="19" fillId="4" borderId="56" xfId="0" applyFont="1" applyFill="1" applyBorder="1" applyAlignment="1">
      <alignment horizontal="center" vertical="top"/>
    </xf>
    <xf numFmtId="0" fontId="19" fillId="4" borderId="2" xfId="0" applyFont="1" applyFill="1" applyBorder="1" applyAlignment="1">
      <alignment horizontal="center" vertical="top"/>
    </xf>
    <xf numFmtId="0" fontId="19" fillId="4" borderId="69" xfId="0" applyFont="1" applyFill="1" applyBorder="1" applyAlignment="1">
      <alignment horizontal="center" vertical="top"/>
    </xf>
    <xf numFmtId="0" fontId="19" fillId="0" borderId="23" xfId="1" applyNumberFormat="1" applyFont="1" applyFill="1" applyBorder="1" applyAlignment="1" applyProtection="1">
      <alignment horizontal="left" vertical="top"/>
    </xf>
    <xf numFmtId="0" fontId="19" fillId="0" borderId="1" xfId="1" applyNumberFormat="1" applyFont="1" applyFill="1" applyBorder="1" applyAlignment="1" applyProtection="1">
      <alignment horizontal="left" vertical="top"/>
    </xf>
    <xf numFmtId="0" fontId="19" fillId="0" borderId="2" xfId="1" applyNumberFormat="1" applyFont="1" applyFill="1" applyBorder="1" applyAlignment="1" applyProtection="1">
      <alignment horizontal="left" vertical="top"/>
    </xf>
    <xf numFmtId="0" fontId="19" fillId="0" borderId="3" xfId="1" applyNumberFormat="1" applyFont="1" applyFill="1" applyBorder="1" applyAlignment="1" applyProtection="1">
      <alignment horizontal="left" vertical="top"/>
    </xf>
    <xf numFmtId="0" fontId="19" fillId="0" borderId="1" xfId="1" applyNumberFormat="1" applyFont="1" applyFill="1" applyBorder="1" applyAlignment="1" applyProtection="1">
      <alignment horizontal="center" vertical="center" wrapText="1"/>
    </xf>
    <xf numFmtId="0" fontId="19" fillId="0" borderId="2" xfId="1" applyNumberFormat="1" applyFont="1" applyFill="1" applyBorder="1" applyAlignment="1" applyProtection="1">
      <alignment horizontal="center" vertical="center" wrapText="1"/>
    </xf>
    <xf numFmtId="0" fontId="19" fillId="0" borderId="3" xfId="1" applyNumberFormat="1" applyFont="1" applyFill="1" applyBorder="1" applyAlignment="1" applyProtection="1">
      <alignment horizontal="center" vertical="center" wrapText="1"/>
    </xf>
    <xf numFmtId="0" fontId="68" fillId="3" borderId="45" xfId="3" applyNumberFormat="1" applyFont="1" applyFill="1" applyBorder="1" applyAlignment="1" applyProtection="1">
      <alignment horizontal="center" vertical="top"/>
    </xf>
    <xf numFmtId="0" fontId="68" fillId="3" borderId="5" xfId="3" applyNumberFormat="1" applyFont="1" applyFill="1" applyBorder="1" applyAlignment="1" applyProtection="1">
      <alignment horizontal="center" vertical="top"/>
    </xf>
    <xf numFmtId="0" fontId="68" fillId="3" borderId="75" xfId="3" applyNumberFormat="1" applyFont="1" applyFill="1" applyBorder="1" applyAlignment="1" applyProtection="1">
      <alignment horizontal="center" vertical="top"/>
    </xf>
    <xf numFmtId="0" fontId="68" fillId="0" borderId="45" xfId="3" applyNumberFormat="1" applyFont="1" applyFill="1" applyBorder="1" applyAlignment="1" applyProtection="1">
      <alignment horizontal="center" vertical="top"/>
    </xf>
    <xf numFmtId="0" fontId="68" fillId="0" borderId="5" xfId="3" applyNumberFormat="1" applyFont="1" applyFill="1" applyBorder="1" applyAlignment="1" applyProtection="1">
      <alignment horizontal="center" vertical="top"/>
    </xf>
    <xf numFmtId="0" fontId="68" fillId="0" borderId="75" xfId="3" applyNumberFormat="1" applyFont="1" applyFill="1" applyBorder="1" applyAlignment="1" applyProtection="1">
      <alignment horizontal="center" vertical="top"/>
    </xf>
    <xf numFmtId="0" fontId="24" fillId="3" borderId="37" xfId="3" applyNumberFormat="1" applyFont="1" applyFill="1" applyBorder="1" applyAlignment="1" applyProtection="1">
      <alignment horizontal="center" vertical="top"/>
    </xf>
    <xf numFmtId="0" fontId="24" fillId="3" borderId="7" xfId="3" applyNumberFormat="1" applyFont="1" applyFill="1" applyBorder="1" applyAlignment="1" applyProtection="1">
      <alignment horizontal="center" vertical="top"/>
    </xf>
    <xf numFmtId="0" fontId="24" fillId="3" borderId="70" xfId="3" applyNumberFormat="1" applyFont="1" applyFill="1" applyBorder="1" applyAlignment="1" applyProtection="1">
      <alignment horizontal="center" vertical="top"/>
    </xf>
    <xf numFmtId="0" fontId="68" fillId="0" borderId="56" xfId="3" applyNumberFormat="1" applyFont="1" applyFill="1" applyBorder="1" applyAlignment="1" applyProtection="1">
      <alignment horizontal="center" vertical="top"/>
    </xf>
    <xf numFmtId="0" fontId="68" fillId="0" borderId="2" xfId="3" applyNumberFormat="1" applyFont="1" applyFill="1" applyBorder="1" applyAlignment="1" applyProtection="1">
      <alignment horizontal="center" vertical="top"/>
    </xf>
    <xf numFmtId="0" fontId="68" fillId="0" borderId="69" xfId="3" applyNumberFormat="1" applyFont="1" applyFill="1" applyBorder="1" applyAlignment="1" applyProtection="1">
      <alignment horizontal="center" vertical="top"/>
    </xf>
    <xf numFmtId="0" fontId="19" fillId="0" borderId="7" xfId="1" applyNumberFormat="1" applyFont="1" applyFill="1" applyBorder="1" applyAlignment="1" applyProtection="1">
      <alignment horizontal="left" vertical="top" wrapText="1"/>
    </xf>
    <xf numFmtId="0" fontId="6" fillId="0" borderId="7" xfId="0" applyFont="1" applyBorder="1" applyAlignment="1">
      <alignment horizontal="center" vertical="top"/>
    </xf>
    <xf numFmtId="0" fontId="6" fillId="0" borderId="70" xfId="0" applyFont="1" applyBorder="1" applyAlignment="1">
      <alignment horizontal="center" vertical="top"/>
    </xf>
    <xf numFmtId="0" fontId="19" fillId="4" borderId="41" xfId="0" applyFont="1" applyFill="1" applyBorder="1" applyAlignment="1">
      <alignment horizontal="center" vertical="top"/>
    </xf>
    <xf numFmtId="0" fontId="19" fillId="4" borderId="0" xfId="0" applyFont="1" applyFill="1" applyBorder="1" applyAlignment="1">
      <alignment horizontal="center" vertical="top"/>
    </xf>
    <xf numFmtId="0" fontId="19" fillId="4" borderId="68" xfId="0" applyFont="1" applyFill="1" applyBorder="1" applyAlignment="1">
      <alignment horizontal="center" vertical="top"/>
    </xf>
    <xf numFmtId="0" fontId="9" fillId="0" borderId="41" xfId="1" applyFont="1" applyFill="1" applyBorder="1" applyAlignment="1" applyProtection="1">
      <alignment horizontal="left" vertical="top"/>
    </xf>
    <xf numFmtId="0" fontId="9" fillId="0" borderId="0" xfId="1" applyFont="1" applyFill="1" applyBorder="1" applyAlignment="1" applyProtection="1">
      <alignment horizontal="left" vertical="top"/>
    </xf>
    <xf numFmtId="0" fontId="6" fillId="0" borderId="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24" fillId="0" borderId="26" xfId="1" applyNumberFormat="1" applyFont="1" applyFill="1" applyBorder="1" applyAlignment="1" applyProtection="1">
      <alignment horizontal="center" vertical="top" wrapText="1"/>
    </xf>
    <xf numFmtId="0" fontId="68" fillId="0" borderId="56" xfId="3" applyNumberFormat="1" applyFont="1" applyFill="1" applyBorder="1" applyAlignment="1" applyProtection="1">
      <alignment horizontal="center" vertical="center"/>
    </xf>
    <xf numFmtId="0" fontId="68" fillId="0" borderId="2" xfId="3" applyNumberFormat="1" applyFont="1" applyFill="1" applyBorder="1" applyAlignment="1" applyProtection="1">
      <alignment horizontal="center" vertical="center"/>
    </xf>
    <xf numFmtId="0" fontId="68" fillId="0" borderId="69" xfId="3" applyNumberFormat="1" applyFont="1" applyFill="1" applyBorder="1" applyAlignment="1" applyProtection="1">
      <alignment horizontal="center" vertical="center"/>
    </xf>
    <xf numFmtId="0" fontId="19" fillId="4" borderId="73" xfId="0" applyFont="1" applyFill="1" applyBorder="1" applyAlignment="1">
      <alignment horizontal="center" vertical="top"/>
    </xf>
    <xf numFmtId="0" fontId="19" fillId="4" borderId="16" xfId="0" applyFont="1" applyFill="1" applyBorder="1" applyAlignment="1">
      <alignment horizontal="center" vertical="top"/>
    </xf>
    <xf numFmtId="0" fontId="19" fillId="4" borderId="74" xfId="0" applyFont="1" applyFill="1" applyBorder="1" applyAlignment="1">
      <alignment horizontal="center" vertical="top"/>
    </xf>
    <xf numFmtId="0" fontId="9" fillId="0" borderId="41" xfId="1" applyNumberFormat="1" applyFont="1" applyFill="1" applyBorder="1" applyAlignment="1" applyProtection="1">
      <alignment horizontal="left" vertical="top"/>
    </xf>
    <xf numFmtId="0" fontId="9" fillId="0" borderId="0" xfId="1" applyNumberFormat="1" applyFont="1" applyFill="1" applyBorder="1" applyAlignment="1" applyProtection="1">
      <alignment horizontal="left" vertical="top"/>
    </xf>
    <xf numFmtId="0" fontId="19" fillId="0" borderId="24" xfId="1" applyNumberFormat="1" applyFont="1" applyFill="1" applyBorder="1" applyAlignment="1" applyProtection="1">
      <alignment horizontal="center" vertical="center"/>
    </xf>
    <xf numFmtId="0" fontId="19" fillId="0" borderId="25" xfId="1" applyNumberFormat="1" applyFont="1" applyFill="1" applyBorder="1" applyAlignment="1" applyProtection="1">
      <alignment horizontal="center" vertical="center"/>
    </xf>
    <xf numFmtId="0" fontId="19" fillId="0" borderId="17" xfId="1" applyNumberFormat="1" applyFont="1" applyFill="1" applyBorder="1" applyAlignment="1" applyProtection="1">
      <alignment horizontal="center" vertical="center"/>
    </xf>
    <xf numFmtId="0" fontId="24" fillId="0" borderId="37" xfId="3" applyNumberFormat="1" applyFont="1" applyFill="1" applyBorder="1" applyAlignment="1" applyProtection="1">
      <alignment horizontal="center" vertical="center"/>
    </xf>
    <xf numFmtId="0" fontId="24" fillId="0" borderId="7" xfId="3" applyNumberFormat="1" applyFont="1" applyFill="1" applyBorder="1" applyAlignment="1" applyProtection="1">
      <alignment horizontal="center" vertical="center"/>
    </xf>
    <xf numFmtId="0" fontId="24" fillId="0" borderId="70" xfId="3" applyNumberFormat="1" applyFont="1" applyFill="1" applyBorder="1" applyAlignment="1" applyProtection="1">
      <alignment horizontal="center" vertical="center"/>
    </xf>
    <xf numFmtId="0" fontId="19" fillId="0" borderId="1" xfId="1" applyNumberFormat="1" applyFont="1" applyFill="1" applyBorder="1" applyAlignment="1" applyProtection="1">
      <alignment horizontal="left" vertical="top" wrapText="1"/>
    </xf>
    <xf numFmtId="0" fontId="19" fillId="0" borderId="2" xfId="1" applyNumberFormat="1" applyFont="1" applyFill="1" applyBorder="1" applyAlignment="1" applyProtection="1">
      <alignment horizontal="left" vertical="top" wrapText="1"/>
    </xf>
    <xf numFmtId="0" fontId="19" fillId="0" borderId="3" xfId="1" applyNumberFormat="1" applyFont="1" applyFill="1" applyBorder="1" applyAlignment="1" applyProtection="1">
      <alignment horizontal="left" vertical="top" wrapText="1"/>
    </xf>
    <xf numFmtId="0" fontId="68" fillId="3" borderId="41" xfId="3" applyNumberFormat="1" applyFont="1" applyFill="1" applyBorder="1" applyAlignment="1" applyProtection="1">
      <alignment horizontal="center" vertical="top"/>
    </xf>
    <xf numFmtId="0" fontId="68" fillId="3" borderId="0" xfId="3" applyNumberFormat="1" applyFont="1" applyFill="1" applyBorder="1" applyAlignment="1" applyProtection="1">
      <alignment horizontal="center" vertical="top"/>
    </xf>
    <xf numFmtId="0" fontId="68" fillId="3" borderId="68" xfId="3" applyNumberFormat="1" applyFont="1" applyFill="1" applyBorder="1" applyAlignment="1" applyProtection="1">
      <alignment horizontal="center" vertical="top"/>
    </xf>
    <xf numFmtId="0" fontId="24" fillId="3" borderId="56" xfId="3" applyNumberFormat="1" applyFont="1" applyFill="1" applyBorder="1" applyAlignment="1" applyProtection="1">
      <alignment horizontal="center" vertical="top"/>
    </xf>
    <xf numFmtId="0" fontId="24" fillId="3" borderId="2" xfId="3" applyNumberFormat="1" applyFont="1" applyFill="1" applyBorder="1" applyAlignment="1" applyProtection="1">
      <alignment horizontal="center" vertical="top"/>
    </xf>
    <xf numFmtId="0" fontId="24" fillId="3" borderId="69" xfId="3" applyNumberFormat="1" applyFont="1" applyFill="1" applyBorder="1" applyAlignment="1" applyProtection="1">
      <alignment horizontal="center" vertical="top"/>
    </xf>
    <xf numFmtId="0" fontId="68" fillId="3" borderId="56" xfId="3" applyNumberFormat="1" applyFont="1" applyFill="1" applyBorder="1" applyAlignment="1" applyProtection="1">
      <alignment horizontal="center" vertical="top"/>
    </xf>
    <xf numFmtId="0" fontId="68" fillId="3" borderId="2" xfId="3" applyNumberFormat="1" applyFont="1" applyFill="1" applyBorder="1" applyAlignment="1" applyProtection="1">
      <alignment horizontal="center" vertical="top"/>
    </xf>
    <xf numFmtId="0" fontId="68" fillId="3" borderId="69" xfId="3" applyNumberFormat="1" applyFont="1" applyFill="1" applyBorder="1" applyAlignment="1" applyProtection="1">
      <alignment horizontal="center" vertical="top"/>
    </xf>
    <xf numFmtId="0" fontId="68" fillId="3" borderId="56" xfId="3" applyNumberFormat="1" applyFont="1" applyFill="1" applyBorder="1" applyAlignment="1" applyProtection="1">
      <alignment horizontal="center" vertical="center"/>
    </xf>
    <xf numFmtId="0" fontId="68" fillId="3" borderId="2" xfId="3" applyNumberFormat="1" applyFont="1" applyFill="1" applyBorder="1" applyAlignment="1" applyProtection="1">
      <alignment horizontal="center" vertical="center"/>
    </xf>
    <xf numFmtId="0" fontId="68" fillId="3" borderId="69" xfId="3" applyNumberFormat="1" applyFont="1" applyFill="1" applyBorder="1" applyAlignment="1" applyProtection="1">
      <alignment horizontal="center" vertical="center"/>
    </xf>
    <xf numFmtId="0" fontId="19" fillId="0" borderId="13" xfId="3" applyNumberFormat="1" applyFont="1" applyFill="1" applyBorder="1" applyAlignment="1" applyProtection="1">
      <alignment horizontal="center" vertical="center" wrapText="1"/>
    </xf>
    <xf numFmtId="0" fontId="24" fillId="0" borderId="98" xfId="3" applyFont="1" applyFill="1" applyBorder="1" applyAlignment="1">
      <alignment horizontal="right" vertical="center" wrapText="1"/>
    </xf>
    <xf numFmtId="0" fontId="24" fillId="0" borderId="60" xfId="3" applyFont="1" applyFill="1" applyBorder="1" applyAlignment="1">
      <alignment horizontal="right" vertical="center" wrapText="1"/>
    </xf>
    <xf numFmtId="0" fontId="24" fillId="0" borderId="99" xfId="3" applyFont="1" applyFill="1" applyBorder="1" applyAlignment="1">
      <alignment horizontal="right" vertical="center" wrapText="1"/>
    </xf>
    <xf numFmtId="0" fontId="19" fillId="0" borderId="7" xfId="1" applyNumberFormat="1" applyFont="1" applyFill="1" applyBorder="1" applyAlignment="1" applyProtection="1">
      <alignment horizontal="left" vertical="top"/>
    </xf>
    <xf numFmtId="0" fontId="6" fillId="0" borderId="10" xfId="3" applyNumberFormat="1" applyFont="1" applyFill="1" applyBorder="1" applyAlignment="1" applyProtection="1">
      <alignment horizontal="center" vertical="center"/>
    </xf>
    <xf numFmtId="0" fontId="6" fillId="0" borderId="76" xfId="3" applyNumberFormat="1" applyFont="1" applyFill="1" applyBorder="1" applyAlignment="1" applyProtection="1">
      <alignment horizontal="center" vertical="center"/>
    </xf>
    <xf numFmtId="0" fontId="24" fillId="4" borderId="58" xfId="3" applyFont="1" applyFill="1" applyBorder="1" applyAlignment="1">
      <alignment horizontal="left" vertical="center" wrapText="1"/>
    </xf>
    <xf numFmtId="0" fontId="19" fillId="4" borderId="58" xfId="3" applyFont="1" applyFill="1" applyBorder="1" applyAlignment="1">
      <alignment vertical="center"/>
    </xf>
    <xf numFmtId="0" fontId="19" fillId="4" borderId="96" xfId="3" applyFont="1" applyFill="1" applyBorder="1" applyAlignment="1">
      <alignment vertical="center"/>
    </xf>
    <xf numFmtId="0" fontId="24" fillId="4" borderId="57" xfId="3" applyFont="1" applyFill="1" applyBorder="1" applyAlignment="1">
      <alignment horizontal="left" vertical="center" wrapText="1"/>
    </xf>
    <xf numFmtId="0" fontId="19" fillId="4" borderId="22" xfId="3" applyFont="1" applyFill="1" applyBorder="1" applyAlignment="1">
      <alignment vertical="center"/>
    </xf>
    <xf numFmtId="0" fontId="19" fillId="4" borderId="78" xfId="3" applyFont="1" applyFill="1" applyBorder="1" applyAlignment="1">
      <alignment vertical="center"/>
    </xf>
    <xf numFmtId="0" fontId="24" fillId="4" borderId="61" xfId="3" applyFont="1" applyFill="1" applyBorder="1" applyAlignment="1">
      <alignment horizontal="left" vertical="center" wrapText="1"/>
    </xf>
    <xf numFmtId="0" fontId="19" fillId="4" borderId="2" xfId="3" applyFont="1" applyFill="1" applyBorder="1" applyAlignment="1">
      <alignment vertical="center"/>
    </xf>
    <xf numFmtId="0" fontId="19" fillId="4" borderId="69" xfId="3" applyFont="1" applyFill="1" applyBorder="1" applyAlignment="1">
      <alignment vertical="center"/>
    </xf>
    <xf numFmtId="0" fontId="24" fillId="0" borderId="100" xfId="3" applyFont="1" applyFill="1" applyBorder="1" applyAlignment="1">
      <alignment horizontal="right" vertical="center" wrapText="1"/>
    </xf>
    <xf numFmtId="0" fontId="19" fillId="0" borderId="63" xfId="3" applyFont="1" applyFill="1" applyBorder="1" applyAlignment="1">
      <alignment vertical="center"/>
    </xf>
    <xf numFmtId="0" fontId="19" fillId="0" borderId="101" xfId="3" applyFont="1" applyFill="1" applyBorder="1" applyAlignment="1">
      <alignment vertical="center"/>
    </xf>
    <xf numFmtId="0" fontId="24" fillId="4" borderId="54" xfId="3" applyFont="1" applyFill="1" applyBorder="1" applyAlignment="1">
      <alignment horizontal="left" vertical="center" wrapText="1"/>
    </xf>
    <xf numFmtId="0" fontId="19" fillId="4" borderId="55" xfId="3" applyFont="1" applyFill="1" applyBorder="1" applyAlignment="1">
      <alignment vertical="center"/>
    </xf>
    <xf numFmtId="0" fontId="19" fillId="4" borderId="92" xfId="3" applyFont="1" applyFill="1" applyBorder="1" applyAlignment="1">
      <alignment vertical="center"/>
    </xf>
    <xf numFmtId="0" fontId="24" fillId="0" borderId="61" xfId="3" applyFont="1" applyBorder="1" applyAlignment="1">
      <alignment horizontal="left" vertical="center" wrapText="1"/>
    </xf>
    <xf numFmtId="0" fontId="19" fillId="0" borderId="2" xfId="3" applyFont="1" applyBorder="1" applyAlignment="1">
      <alignment vertical="center"/>
    </xf>
    <xf numFmtId="0" fontId="19" fillId="0" borderId="69" xfId="3" applyFont="1" applyBorder="1" applyAlignment="1">
      <alignment vertical="center"/>
    </xf>
    <xf numFmtId="0" fontId="24" fillId="4" borderId="62" xfId="3" applyFont="1" applyFill="1" applyBorder="1" applyAlignment="1">
      <alignment horizontal="left" vertical="center" wrapText="1"/>
    </xf>
    <xf numFmtId="0" fontId="9" fillId="0" borderId="68" xfId="1" applyNumberFormat="1" applyFont="1" applyFill="1" applyBorder="1" applyAlignment="1" applyProtection="1">
      <alignment horizontal="left" vertical="top"/>
    </xf>
    <xf numFmtId="0" fontId="24" fillId="4" borderId="1" xfId="3" applyFont="1" applyFill="1" applyBorder="1" applyAlignment="1">
      <alignment horizontal="left" vertical="center" wrapText="1"/>
    </xf>
    <xf numFmtId="0" fontId="24" fillId="4" borderId="2" xfId="3" applyFont="1" applyFill="1" applyBorder="1" applyAlignment="1">
      <alignment horizontal="left" vertical="center" wrapText="1"/>
    </xf>
    <xf numFmtId="0" fontId="24" fillId="4" borderId="69" xfId="3" applyFont="1" applyFill="1" applyBorder="1" applyAlignment="1">
      <alignment horizontal="left" vertical="center" wrapText="1"/>
    </xf>
    <xf numFmtId="0" fontId="38" fillId="0" borderId="1" xfId="5" applyNumberFormat="1" applyFont="1" applyFill="1" applyBorder="1" applyAlignment="1">
      <alignment horizontal="center" vertical="center" wrapText="1"/>
    </xf>
    <xf numFmtId="0" fontId="38" fillId="0" borderId="69" xfId="5" applyNumberFormat="1" applyFont="1" applyFill="1" applyBorder="1" applyAlignment="1">
      <alignment horizontal="center" vertical="center" wrapText="1"/>
    </xf>
    <xf numFmtId="0" fontId="6" fillId="0" borderId="1" xfId="5" applyNumberFormat="1" applyFont="1" applyFill="1" applyBorder="1" applyAlignment="1">
      <alignment horizontal="center" vertical="center"/>
    </xf>
    <xf numFmtId="0" fontId="6" fillId="0" borderId="69" xfId="5" applyNumberFormat="1" applyFont="1" applyFill="1" applyBorder="1" applyAlignment="1">
      <alignment horizontal="center" vertical="center"/>
    </xf>
    <xf numFmtId="14" fontId="53" fillId="0" borderId="20" xfId="0" applyNumberFormat="1" applyFont="1" applyBorder="1" applyAlignment="1">
      <alignment horizontal="center" vertical="center"/>
    </xf>
    <xf numFmtId="14" fontId="53" fillId="0" borderId="14" xfId="0" applyNumberFormat="1" applyFont="1" applyBorder="1" applyAlignment="1">
      <alignment horizontal="center" vertical="center"/>
    </xf>
    <xf numFmtId="14" fontId="53" fillId="0" borderId="14" xfId="0" quotePrefix="1" applyNumberFormat="1" applyFont="1" applyBorder="1" applyAlignment="1">
      <alignment horizontal="center" vertical="center"/>
    </xf>
    <xf numFmtId="14" fontId="53" fillId="0" borderId="15" xfId="0" quotePrefix="1" applyNumberFormat="1" applyFont="1" applyBorder="1" applyAlignment="1">
      <alignment horizontal="center" vertical="center"/>
    </xf>
    <xf numFmtId="0" fontId="24" fillId="2" borderId="56" xfId="2" applyFont="1" applyFill="1" applyBorder="1" applyAlignment="1">
      <alignment horizontal="center" vertical="center" wrapText="1"/>
    </xf>
    <xf numFmtId="0" fontId="24" fillId="2" borderId="2" xfId="2" applyFont="1" applyFill="1" applyBorder="1" applyAlignment="1">
      <alignment horizontal="center" vertical="center" wrapText="1"/>
    </xf>
    <xf numFmtId="0" fontId="24" fillId="2" borderId="69" xfId="2" applyFont="1" applyFill="1" applyBorder="1" applyAlignment="1">
      <alignment horizontal="center" vertical="center" wrapText="1"/>
    </xf>
    <xf numFmtId="0" fontId="7" fillId="0" borderId="39" xfId="1" applyFont="1" applyFill="1" applyBorder="1" applyAlignment="1">
      <alignment horizontal="center" vertical="center" wrapText="1"/>
    </xf>
    <xf numFmtId="0" fontId="7" fillId="0" borderId="102" xfId="1" applyFont="1" applyFill="1" applyBorder="1" applyAlignment="1">
      <alignment horizontal="center" vertical="center" wrapText="1"/>
    </xf>
    <xf numFmtId="0" fontId="19" fillId="0" borderId="20" xfId="1" applyNumberFormat="1" applyFont="1" applyFill="1" applyBorder="1" applyAlignment="1" applyProtection="1">
      <alignment horizontal="center" vertical="center"/>
    </xf>
    <xf numFmtId="0" fontId="19" fillId="0" borderId="14" xfId="1" applyNumberFormat="1" applyFont="1" applyFill="1" applyBorder="1" applyAlignment="1" applyProtection="1">
      <alignment horizontal="center" vertical="center"/>
    </xf>
    <xf numFmtId="0" fontId="24" fillId="0" borderId="37" xfId="3" applyFont="1" applyBorder="1" applyAlignment="1">
      <alignment horizontal="center" vertical="center" wrapText="1"/>
    </xf>
    <xf numFmtId="0" fontId="24" fillId="0" borderId="7" xfId="3" applyFont="1" applyBorder="1" applyAlignment="1">
      <alignment horizontal="center" vertical="center" wrapText="1"/>
    </xf>
    <xf numFmtId="0" fontId="24" fillId="0" borderId="70" xfId="3" applyFont="1" applyBorder="1" applyAlignment="1">
      <alignment horizontal="center" vertical="center" wrapText="1"/>
    </xf>
    <xf numFmtId="0" fontId="24" fillId="4" borderId="7" xfId="3" applyFont="1" applyFill="1" applyBorder="1" applyAlignment="1">
      <alignment horizontal="left" vertical="center" wrapText="1"/>
    </xf>
    <xf numFmtId="0" fontId="19" fillId="4" borderId="7" xfId="3" applyFont="1" applyFill="1" applyBorder="1" applyAlignment="1">
      <alignment vertical="center"/>
    </xf>
    <xf numFmtId="0" fontId="19" fillId="4" borderId="70" xfId="3" applyFont="1" applyFill="1" applyBorder="1" applyAlignment="1">
      <alignment vertical="center"/>
    </xf>
    <xf numFmtId="0" fontId="19" fillId="0" borderId="7" xfId="5" applyNumberFormat="1" applyFont="1" applyFill="1" applyBorder="1" applyAlignment="1">
      <alignment horizontal="center" vertical="center" wrapText="1"/>
    </xf>
    <xf numFmtId="0" fontId="19" fillId="0" borderId="15" xfId="5" applyNumberFormat="1" applyFont="1" applyFill="1" applyBorder="1" applyAlignment="1">
      <alignment horizontal="center" vertical="center" wrapText="1"/>
    </xf>
    <xf numFmtId="0" fontId="19" fillId="0" borderId="72" xfId="5" applyNumberFormat="1" applyFont="1" applyFill="1" applyBorder="1" applyAlignment="1">
      <alignment horizontal="center" vertical="center" wrapText="1"/>
    </xf>
    <xf numFmtId="0" fontId="19" fillId="0" borderId="70" xfId="5" applyNumberFormat="1" applyFont="1" applyFill="1" applyBorder="1" applyAlignment="1">
      <alignment horizontal="center" vertical="center" wrapText="1"/>
    </xf>
    <xf numFmtId="0" fontId="19" fillId="0" borderId="37" xfId="5" applyNumberFormat="1" applyFont="1" applyFill="1" applyBorder="1" applyAlignment="1">
      <alignment horizontal="center" vertical="center" wrapText="1"/>
    </xf>
    <xf numFmtId="0" fontId="5" fillId="0" borderId="147" xfId="1" applyNumberFormat="1" applyFont="1" applyFill="1" applyBorder="1" applyAlignment="1" applyProtection="1">
      <alignment horizontal="left" vertical="top"/>
    </xf>
    <xf numFmtId="0" fontId="5" fillId="0" borderId="110" xfId="1" applyNumberFormat="1" applyFont="1" applyFill="1" applyBorder="1" applyAlignment="1" applyProtection="1">
      <alignment horizontal="left" vertical="top"/>
    </xf>
    <xf numFmtId="0" fontId="5" fillId="0" borderId="148" xfId="1" applyNumberFormat="1" applyFont="1" applyFill="1" applyBorder="1" applyAlignment="1" applyProtection="1">
      <alignment horizontal="left" vertical="top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top"/>
    </xf>
    <xf numFmtId="0" fontId="7" fillId="0" borderId="70" xfId="0" applyFont="1" applyBorder="1" applyAlignment="1">
      <alignment horizontal="center" vertical="top"/>
    </xf>
    <xf numFmtId="2" fontId="7" fillId="0" borderId="7" xfId="0" applyNumberFormat="1" applyFont="1" applyBorder="1" applyAlignment="1">
      <alignment horizontal="center" vertical="top"/>
    </xf>
    <xf numFmtId="2" fontId="7" fillId="0" borderId="70" xfId="0" applyNumberFormat="1" applyFont="1" applyBorder="1" applyAlignment="1">
      <alignment horizontal="center" vertical="top"/>
    </xf>
    <xf numFmtId="0" fontId="24" fillId="4" borderId="56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69" xfId="0" applyFont="1" applyFill="1" applyBorder="1" applyAlignment="1">
      <alignment horizontal="center" vertical="center"/>
    </xf>
    <xf numFmtId="0" fontId="6" fillId="0" borderId="113" xfId="0" applyFont="1" applyBorder="1" applyAlignment="1">
      <alignment horizontal="left" vertical="top" wrapText="1"/>
    </xf>
    <xf numFmtId="0" fontId="6" fillId="0" borderId="114" xfId="0" applyFont="1" applyBorder="1" applyAlignment="1">
      <alignment horizontal="left" vertical="top"/>
    </xf>
    <xf numFmtId="0" fontId="6" fillId="0" borderId="115" xfId="0" applyFont="1" applyBorder="1" applyAlignment="1">
      <alignment horizontal="left" vertical="top"/>
    </xf>
    <xf numFmtId="0" fontId="6" fillId="0" borderId="45" xfId="3" applyFont="1" applyFill="1" applyBorder="1" applyAlignment="1">
      <alignment horizontal="center" vertical="top" wrapText="1"/>
    </xf>
    <xf numFmtId="0" fontId="58" fillId="0" borderId="5" xfId="0" applyFont="1" applyBorder="1" applyAlignment="1">
      <alignment horizontal="center" vertical="top" wrapText="1"/>
    </xf>
    <xf numFmtId="0" fontId="58" fillId="0" borderId="6" xfId="0" applyFont="1" applyBorder="1" applyAlignment="1">
      <alignment horizontal="center" vertical="top" wrapText="1"/>
    </xf>
    <xf numFmtId="0" fontId="58" fillId="0" borderId="46" xfId="0" applyFont="1" applyBorder="1" applyAlignment="1">
      <alignment horizontal="center" vertical="top" wrapText="1"/>
    </xf>
    <xf numFmtId="0" fontId="58" fillId="0" borderId="22" xfId="0" applyFont="1" applyBorder="1" applyAlignment="1">
      <alignment horizontal="center" vertical="top" wrapText="1"/>
    </xf>
    <xf numFmtId="0" fontId="58" fillId="0" borderId="17" xfId="0" applyFont="1" applyBorder="1" applyAlignment="1">
      <alignment horizontal="center" vertical="top" wrapText="1"/>
    </xf>
    <xf numFmtId="170" fontId="6" fillId="0" borderId="1" xfId="3" applyNumberFormat="1" applyFont="1" applyFill="1" applyBorder="1" applyAlignment="1">
      <alignment horizontal="center" vertical="center"/>
    </xf>
    <xf numFmtId="0" fontId="69" fillId="0" borderId="69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 wrapText="1"/>
    </xf>
    <xf numFmtId="0" fontId="58" fillId="0" borderId="69" xfId="0" applyFont="1" applyBorder="1" applyAlignment="1">
      <alignment horizontal="center" vertical="center" wrapText="1"/>
    </xf>
    <xf numFmtId="0" fontId="24" fillId="4" borderId="107" xfId="0" applyFont="1" applyFill="1" applyBorder="1" applyAlignment="1">
      <alignment horizontal="center" vertical="center" wrapText="1"/>
    </xf>
    <xf numFmtId="0" fontId="24" fillId="4" borderId="108" xfId="0" applyFont="1" applyFill="1" applyBorder="1" applyAlignment="1">
      <alignment horizontal="center" vertical="center" wrapText="1"/>
    </xf>
    <xf numFmtId="0" fontId="24" fillId="4" borderId="118" xfId="0" applyFont="1" applyFill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45" fillId="0" borderId="75" xfId="0" applyFont="1" applyBorder="1" applyAlignment="1">
      <alignment horizontal="center" vertical="center"/>
    </xf>
    <xf numFmtId="0" fontId="24" fillId="4" borderId="56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4" borderId="69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78" xfId="0" applyFont="1" applyBorder="1" applyAlignment="1">
      <alignment horizontal="center" vertical="center" wrapText="1"/>
    </xf>
    <xf numFmtId="49" fontId="24" fillId="0" borderId="98" xfId="3" applyNumberFormat="1" applyFont="1" applyFill="1" applyBorder="1" applyAlignment="1">
      <alignment horizontal="right" vertical="center" wrapText="1"/>
    </xf>
    <xf numFmtId="0" fontId="71" fillId="0" borderId="60" xfId="0" applyFont="1" applyBorder="1" applyAlignment="1">
      <alignment horizontal="right" vertical="center"/>
    </xf>
    <xf numFmtId="0" fontId="71" fillId="0" borderId="135" xfId="0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48" fillId="0" borderId="7" xfId="0" applyFont="1" applyBorder="1" applyAlignment="1">
      <alignment horizontal="center" vertical="center"/>
    </xf>
    <xf numFmtId="0" fontId="17" fillId="0" borderId="7" xfId="3" applyFont="1" applyFill="1" applyBorder="1" applyAlignment="1">
      <alignment horizontal="center" vertical="center" wrapText="1"/>
    </xf>
    <xf numFmtId="0" fontId="24" fillId="0" borderId="37" xfId="3" applyFont="1" applyBorder="1" applyAlignment="1">
      <alignment horizontal="right" vertical="center" wrapText="1"/>
    </xf>
    <xf numFmtId="0" fontId="24" fillId="0" borderId="7" xfId="3" applyFont="1" applyBorder="1" applyAlignment="1">
      <alignment horizontal="right" vertical="center" wrapText="1"/>
    </xf>
    <xf numFmtId="0" fontId="19" fillId="0" borderId="7" xfId="3" applyFont="1" applyBorder="1" applyAlignment="1">
      <alignment vertical="center"/>
    </xf>
    <xf numFmtId="0" fontId="9" fillId="0" borderId="2" xfId="1" applyNumberFormat="1" applyFont="1" applyFill="1" applyBorder="1" applyAlignment="1" applyProtection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6" fillId="0" borderId="33" xfId="3" applyNumberFormat="1" applyFont="1" applyFill="1" applyBorder="1" applyAlignment="1" applyProtection="1">
      <alignment horizontal="center" vertical="center"/>
    </xf>
    <xf numFmtId="0" fontId="6" fillId="0" borderId="0" xfId="3" applyNumberFormat="1" applyFont="1" applyFill="1" applyBorder="1" applyAlignment="1" applyProtection="1">
      <alignment horizontal="center" vertical="center"/>
    </xf>
    <xf numFmtId="0" fontId="65" fillId="0" borderId="66" xfId="0" applyFont="1" applyBorder="1" applyAlignment="1">
      <alignment horizontal="center"/>
    </xf>
    <xf numFmtId="0" fontId="65" fillId="0" borderId="38" xfId="0" applyFont="1" applyBorder="1" applyAlignment="1">
      <alignment horizontal="center"/>
    </xf>
    <xf numFmtId="0" fontId="65" fillId="0" borderId="145" xfId="0" applyFont="1" applyBorder="1" applyAlignment="1">
      <alignment horizontal="center"/>
    </xf>
    <xf numFmtId="172" fontId="66" fillId="15" borderId="134" xfId="0" applyNumberFormat="1" applyFont="1" applyFill="1" applyBorder="1" applyAlignment="1">
      <alignment horizontal="right" vertical="center" indent="3"/>
    </xf>
    <xf numFmtId="172" fontId="66" fillId="15" borderId="91" xfId="0" applyNumberFormat="1" applyFont="1" applyFill="1" applyBorder="1" applyAlignment="1">
      <alignment horizontal="right" vertical="center" indent="3"/>
    </xf>
    <xf numFmtId="0" fontId="56" fillId="0" borderId="7" xfId="1" applyNumberFormat="1" applyFont="1" applyFill="1" applyBorder="1" applyAlignment="1" applyProtection="1">
      <alignment horizontal="left" vertical="top"/>
    </xf>
    <xf numFmtId="172" fontId="64" fillId="0" borderId="2" xfId="1" applyNumberFormat="1" applyFont="1" applyFill="1" applyBorder="1" applyAlignment="1" applyProtection="1">
      <alignment horizontal="right" vertical="center" indent="3"/>
    </xf>
    <xf numFmtId="172" fontId="64" fillId="0" borderId="69" xfId="1" applyNumberFormat="1" applyFont="1" applyFill="1" applyBorder="1" applyAlignment="1" applyProtection="1">
      <alignment horizontal="right" vertical="center" indent="3"/>
    </xf>
    <xf numFmtId="0" fontId="56" fillId="0" borderId="7" xfId="1" applyNumberFormat="1" applyFont="1" applyFill="1" applyBorder="1" applyAlignment="1" applyProtection="1">
      <alignment horizontal="left" vertical="top" wrapText="1"/>
    </xf>
    <xf numFmtId="0" fontId="45" fillId="0" borderId="1" xfId="1" applyNumberFormat="1" applyFont="1" applyFill="1" applyBorder="1" applyAlignment="1" applyProtection="1">
      <alignment horizontal="center" vertical="center" wrapText="1"/>
    </xf>
    <xf numFmtId="0" fontId="45" fillId="0" borderId="2" xfId="1" applyNumberFormat="1" applyFont="1" applyFill="1" applyBorder="1" applyAlignment="1" applyProtection="1">
      <alignment horizontal="center" vertical="center" wrapText="1"/>
    </xf>
    <xf numFmtId="0" fontId="45" fillId="0" borderId="3" xfId="1" applyNumberFormat="1" applyFont="1" applyFill="1" applyBorder="1" applyAlignment="1" applyProtection="1">
      <alignment horizontal="center" vertical="center" wrapText="1"/>
    </xf>
    <xf numFmtId="3" fontId="45" fillId="0" borderId="120" xfId="1" applyNumberFormat="1" applyFont="1" applyFill="1" applyBorder="1" applyAlignment="1" applyProtection="1">
      <alignment horizontal="center" vertical="center"/>
    </xf>
    <xf numFmtId="3" fontId="45" fillId="0" borderId="69" xfId="1" applyNumberFormat="1" applyFont="1" applyFill="1" applyBorder="1" applyAlignment="1" applyProtection="1">
      <alignment horizontal="center" vertical="center"/>
    </xf>
    <xf numFmtId="0" fontId="46" fillId="0" borderId="20" xfId="1" applyNumberFormat="1" applyFont="1" applyFill="1" applyBorder="1" applyAlignment="1" applyProtection="1">
      <alignment horizontal="center" vertical="top" wrapText="1"/>
    </xf>
    <xf numFmtId="3" fontId="45" fillId="0" borderId="5" xfId="1" applyNumberFormat="1" applyFont="1" applyFill="1" applyBorder="1" applyAlignment="1" applyProtection="1">
      <alignment horizontal="center" vertical="center"/>
    </xf>
    <xf numFmtId="3" fontId="45" fillId="0" borderId="75" xfId="1" applyNumberFormat="1" applyFont="1" applyFill="1" applyBorder="1" applyAlignment="1" applyProtection="1">
      <alignment horizontal="center" vertical="center"/>
    </xf>
    <xf numFmtId="0" fontId="63" fillId="0" borderId="8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68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7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45" fillId="0" borderId="24" xfId="1" applyNumberFormat="1" applyFont="1" applyFill="1" applyBorder="1" applyAlignment="1" applyProtection="1">
      <alignment horizontal="center" vertical="center"/>
    </xf>
    <xf numFmtId="0" fontId="45" fillId="0" borderId="25" xfId="1" applyNumberFormat="1" applyFont="1" applyFill="1" applyBorder="1" applyAlignment="1" applyProtection="1">
      <alignment horizontal="center" vertical="center"/>
    </xf>
    <xf numFmtId="0" fontId="45" fillId="0" borderId="17" xfId="1" applyNumberFormat="1" applyFont="1" applyFill="1" applyBorder="1" applyAlignment="1" applyProtection="1">
      <alignment horizontal="center" vertical="center"/>
    </xf>
    <xf numFmtId="0" fontId="45" fillId="0" borderId="119" xfId="1" applyNumberFormat="1" applyFont="1" applyFill="1" applyBorder="1" applyAlignment="1" applyProtection="1">
      <alignment horizontal="center" vertical="center" wrapText="1"/>
    </xf>
    <xf numFmtId="0" fontId="45" fillId="0" borderId="78" xfId="1" applyNumberFormat="1" applyFont="1" applyFill="1" applyBorder="1" applyAlignment="1" applyProtection="1">
      <alignment horizontal="center" vertical="center" wrapText="1"/>
    </xf>
    <xf numFmtId="0" fontId="9" fillId="0" borderId="56" xfId="1" applyNumberFormat="1" applyFont="1" applyFill="1" applyBorder="1" applyAlignment="1" applyProtection="1">
      <alignment horizontal="left" vertical="top"/>
    </xf>
    <xf numFmtId="0" fontId="9" fillId="0" borderId="2" xfId="1" applyNumberFormat="1" applyFont="1" applyFill="1" applyBorder="1" applyAlignment="1" applyProtection="1">
      <alignment horizontal="left" vertical="top"/>
    </xf>
    <xf numFmtId="0" fontId="6" fillId="0" borderId="3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9" fillId="0" borderId="15" xfId="5" applyFont="1" applyFill="1" applyBorder="1" applyAlignment="1">
      <alignment horizontal="center" vertical="center" wrapText="1"/>
    </xf>
    <xf numFmtId="0" fontId="19" fillId="0" borderId="7" xfId="5" applyFont="1" applyFill="1" applyBorder="1" applyAlignment="1">
      <alignment horizontal="center" vertical="center" wrapText="1"/>
    </xf>
    <xf numFmtId="0" fontId="38" fillId="0" borderId="8" xfId="5" applyNumberFormat="1" applyFont="1" applyFill="1" applyBorder="1" applyAlignment="1">
      <alignment horizontal="center" vertical="center" wrapText="1"/>
    </xf>
    <xf numFmtId="0" fontId="38" fillId="0" borderId="0" xfId="5" applyNumberFormat="1" applyFont="1" applyFill="1" applyBorder="1" applyAlignment="1">
      <alignment horizontal="center" vertical="center" wrapText="1"/>
    </xf>
    <xf numFmtId="0" fontId="38" fillId="0" borderId="68" xfId="5" applyNumberFormat="1" applyFont="1" applyFill="1" applyBorder="1" applyAlignment="1">
      <alignment horizontal="center" vertical="center" wrapText="1"/>
    </xf>
    <xf numFmtId="0" fontId="6" fillId="0" borderId="8" xfId="5" applyNumberFormat="1" applyFont="1" applyFill="1" applyBorder="1" applyAlignment="1">
      <alignment horizontal="center" vertical="center"/>
    </xf>
    <xf numFmtId="0" fontId="6" fillId="0" borderId="0" xfId="5" applyNumberFormat="1" applyFont="1" applyFill="1" applyBorder="1" applyAlignment="1">
      <alignment horizontal="center" vertical="center"/>
    </xf>
    <xf numFmtId="0" fontId="6" fillId="0" borderId="68" xfId="5" applyNumberFormat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76" xfId="1" applyFont="1" applyFill="1" applyBorder="1" applyAlignment="1">
      <alignment horizontal="center" vertical="center" wrapText="1"/>
    </xf>
    <xf numFmtId="0" fontId="19" fillId="0" borderId="72" xfId="5" applyFont="1" applyFill="1" applyBorder="1" applyAlignment="1">
      <alignment horizontal="center" vertical="center" wrapText="1"/>
    </xf>
    <xf numFmtId="0" fontId="19" fillId="0" borderId="70" xfId="5" applyFont="1" applyFill="1" applyBorder="1" applyAlignment="1">
      <alignment horizontal="center" vertical="center" wrapText="1"/>
    </xf>
    <xf numFmtId="0" fontId="34" fillId="0" borderId="7" xfId="3" applyFont="1" applyFill="1" applyBorder="1" applyAlignment="1">
      <alignment horizontal="center" vertical="center" wrapText="1"/>
    </xf>
    <xf numFmtId="0" fontId="19" fillId="0" borderId="15" xfId="1" applyNumberFormat="1" applyFont="1" applyFill="1" applyBorder="1" applyAlignment="1" applyProtection="1">
      <alignment horizontal="center" vertical="center"/>
    </xf>
    <xf numFmtId="0" fontId="44" fillId="0" borderId="7" xfId="3" applyFont="1" applyFill="1" applyBorder="1" applyAlignment="1">
      <alignment horizontal="center" vertical="center" wrapText="1"/>
    </xf>
    <xf numFmtId="0" fontId="76" fillId="0" borderId="158" xfId="3" applyFont="1" applyFill="1" applyBorder="1" applyAlignment="1">
      <alignment horizontal="center" vertical="center" wrapText="1"/>
    </xf>
    <xf numFmtId="2" fontId="19" fillId="0" borderId="14" xfId="3" applyNumberFormat="1" applyFont="1" applyFill="1" applyBorder="1" applyAlignment="1" applyProtection="1">
      <alignment horizontal="center" vertical="center" wrapText="1"/>
    </xf>
    <xf numFmtId="2" fontId="19" fillId="0" borderId="15" xfId="3" applyNumberFormat="1" applyFont="1" applyFill="1" applyBorder="1" applyAlignment="1" applyProtection="1">
      <alignment horizontal="center" vertical="center" wrapText="1"/>
    </xf>
    <xf numFmtId="0" fontId="19" fillId="0" borderId="124" xfId="3" applyNumberFormat="1" applyFont="1" applyFill="1" applyBorder="1" applyAlignment="1" applyProtection="1">
      <alignment horizontal="center" vertical="center" wrapText="1"/>
    </xf>
    <xf numFmtId="0" fontId="19" fillId="0" borderId="122" xfId="3" applyNumberFormat="1" applyFont="1" applyFill="1" applyBorder="1" applyAlignment="1" applyProtection="1">
      <alignment horizontal="center" vertical="center" wrapText="1"/>
    </xf>
    <xf numFmtId="0" fontId="6" fillId="0" borderId="11" xfId="3" applyNumberFormat="1" applyFont="1" applyFill="1" applyBorder="1" applyAlignment="1" applyProtection="1">
      <alignment horizontal="center" vertical="center"/>
    </xf>
    <xf numFmtId="0" fontId="18" fillId="0" borderId="0" xfId="3" applyFont="1" applyFill="1" applyBorder="1" applyAlignment="1">
      <alignment horizontal="center" vertical="center" wrapText="1"/>
    </xf>
    <xf numFmtId="0" fontId="23" fillId="0" borderId="41" xfId="3" applyFont="1" applyBorder="1" applyAlignment="1">
      <alignment horizontal="right" vertical="center" wrapText="1"/>
    </xf>
    <xf numFmtId="0" fontId="23" fillId="0" borderId="0" xfId="3" applyFont="1" applyBorder="1" applyAlignment="1">
      <alignment horizontal="right" vertical="center" wrapText="1"/>
    </xf>
    <xf numFmtId="0" fontId="23" fillId="0" borderId="138" xfId="3" applyFont="1" applyBorder="1" applyAlignment="1">
      <alignment horizontal="right" vertical="center" wrapText="1"/>
    </xf>
    <xf numFmtId="0" fontId="18" fillId="0" borderId="7" xfId="3" applyFont="1" applyFill="1" applyBorder="1" applyAlignment="1">
      <alignment horizontal="center" vertical="center" wrapText="1"/>
    </xf>
    <xf numFmtId="2" fontId="19" fillId="0" borderId="68" xfId="3" applyNumberFormat="1" applyFont="1" applyFill="1" applyBorder="1" applyAlignment="1" applyProtection="1">
      <alignment horizontal="center" vertical="center" wrapText="1"/>
    </xf>
    <xf numFmtId="2" fontId="19" fillId="0" borderId="78" xfId="3" applyNumberFormat="1" applyFont="1" applyFill="1" applyBorder="1" applyAlignment="1" applyProtection="1">
      <alignment horizontal="center" vertical="center" wrapText="1"/>
    </xf>
    <xf numFmtId="0" fontId="19" fillId="0" borderId="131" xfId="3" applyFont="1" applyFill="1" applyBorder="1" applyAlignment="1">
      <alignment vertical="center"/>
    </xf>
    <xf numFmtId="0" fontId="19" fillId="0" borderId="137" xfId="3" applyFont="1" applyFill="1" applyBorder="1" applyAlignment="1">
      <alignment vertical="center"/>
    </xf>
    <xf numFmtId="0" fontId="24" fillId="0" borderId="135" xfId="3" applyFont="1" applyFill="1" applyBorder="1" applyAlignment="1">
      <alignment horizontal="right" vertical="center" wrapText="1"/>
    </xf>
    <xf numFmtId="0" fontId="23" fillId="0" borderId="45" xfId="3" applyFont="1" applyFill="1" applyBorder="1" applyAlignment="1">
      <alignment horizontal="right" vertical="center" wrapText="1"/>
    </xf>
    <xf numFmtId="0" fontId="23" fillId="0" borderId="5" xfId="3" applyFont="1" applyFill="1" applyBorder="1" applyAlignment="1">
      <alignment horizontal="right" vertical="center" wrapText="1"/>
    </xf>
    <xf numFmtId="0" fontId="23" fillId="0" borderId="132" xfId="3" applyFont="1" applyFill="1" applyBorder="1" applyAlignment="1">
      <alignment horizontal="right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51" fillId="0" borderId="134" xfId="0" applyFont="1" applyBorder="1" applyAlignment="1">
      <alignment horizontal="right" vertical="center"/>
    </xf>
    <xf numFmtId="0" fontId="24" fillId="19" borderId="56" xfId="0" applyFont="1" applyFill="1" applyBorder="1" applyAlignment="1">
      <alignment horizontal="center" vertical="center" wrapText="1"/>
    </xf>
    <xf numFmtId="0" fontId="24" fillId="19" borderId="2" xfId="0" applyFont="1" applyFill="1" applyBorder="1" applyAlignment="1">
      <alignment horizontal="center" vertical="center" wrapText="1"/>
    </xf>
    <xf numFmtId="0" fontId="24" fillId="19" borderId="69" xfId="0" applyFont="1" applyFill="1" applyBorder="1" applyAlignment="1">
      <alignment horizontal="center" vertical="center" wrapText="1"/>
    </xf>
    <xf numFmtId="0" fontId="12" fillId="0" borderId="7" xfId="7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8" fillId="0" borderId="7" xfId="0" applyFont="1" applyBorder="1" applyAlignment="1">
      <alignment horizontal="center" vertical="center" wrapText="1"/>
    </xf>
    <xf numFmtId="0" fontId="24" fillId="19" borderId="107" xfId="0" applyFont="1" applyFill="1" applyBorder="1" applyAlignment="1">
      <alignment horizontal="center" vertical="center" wrapText="1"/>
    </xf>
    <xf numFmtId="0" fontId="24" fillId="19" borderId="108" xfId="0" applyFont="1" applyFill="1" applyBorder="1" applyAlignment="1">
      <alignment horizontal="center" vertical="center" wrapText="1"/>
    </xf>
    <xf numFmtId="0" fontId="24" fillId="19" borderId="118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 wrapText="1"/>
    </xf>
    <xf numFmtId="0" fontId="24" fillId="4" borderId="75" xfId="0" applyFont="1" applyFill="1" applyBorder="1" applyAlignment="1">
      <alignment horizontal="center" vertical="center" wrapText="1"/>
    </xf>
    <xf numFmtId="0" fontId="24" fillId="4" borderId="21" xfId="0" applyFont="1" applyFill="1" applyBorder="1" applyAlignment="1">
      <alignment horizontal="center" vertical="center" wrapText="1"/>
    </xf>
    <xf numFmtId="0" fontId="24" fillId="4" borderId="22" xfId="0" applyFont="1" applyFill="1" applyBorder="1" applyAlignment="1">
      <alignment horizontal="center" vertical="center" wrapText="1"/>
    </xf>
    <xf numFmtId="0" fontId="24" fillId="4" borderId="78" xfId="0" applyFont="1" applyFill="1" applyBorder="1" applyAlignment="1">
      <alignment horizontal="center" vertical="center" wrapText="1"/>
    </xf>
    <xf numFmtId="0" fontId="51" fillId="19" borderId="56" xfId="0" applyFont="1" applyFill="1" applyBorder="1" applyAlignment="1">
      <alignment horizontal="center" vertical="center" wrapText="1"/>
    </xf>
    <xf numFmtId="0" fontId="51" fillId="19" borderId="2" xfId="0" applyFont="1" applyFill="1" applyBorder="1" applyAlignment="1">
      <alignment horizontal="center" vertical="center" wrapText="1"/>
    </xf>
    <xf numFmtId="0" fontId="51" fillId="19" borderId="69" xfId="0" applyFont="1" applyFill="1" applyBorder="1" applyAlignment="1">
      <alignment horizontal="center" vertical="center" wrapText="1"/>
    </xf>
    <xf numFmtId="0" fontId="51" fillId="19" borderId="45" xfId="0" applyFont="1" applyFill="1" applyBorder="1" applyAlignment="1">
      <alignment horizontal="center" vertical="center" wrapText="1"/>
    </xf>
    <xf numFmtId="0" fontId="51" fillId="19" borderId="5" xfId="0" applyFont="1" applyFill="1" applyBorder="1" applyAlignment="1">
      <alignment horizontal="center" vertical="center" wrapText="1"/>
    </xf>
    <xf numFmtId="0" fontId="51" fillId="19" borderId="75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24" fillId="4" borderId="70" xfId="0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24" fillId="4" borderId="68" xfId="0" applyFont="1" applyFill="1" applyBorder="1" applyAlignment="1">
      <alignment horizontal="center" vertical="center" wrapText="1"/>
    </xf>
    <xf numFmtId="0" fontId="6" fillId="0" borderId="0" xfId="3" applyNumberFormat="1" applyFont="1" applyFill="1" applyBorder="1" applyAlignment="1" applyProtection="1">
      <alignment horizontal="center" vertical="center" wrapText="1"/>
    </xf>
    <xf numFmtId="0" fontId="6" fillId="0" borderId="11" xfId="3" applyNumberFormat="1" applyFont="1" applyFill="1" applyBorder="1" applyAlignment="1" applyProtection="1">
      <alignment horizontal="center" vertical="center" wrapText="1"/>
    </xf>
    <xf numFmtId="0" fontId="8" fillId="0" borderId="41" xfId="1" applyNumberFormat="1" applyFont="1" applyFill="1" applyBorder="1" applyAlignment="1" applyProtection="1">
      <alignment horizontal="center" vertical="center" wrapText="1"/>
    </xf>
    <xf numFmtId="0" fontId="24" fillId="4" borderId="22" xfId="3" applyFont="1" applyFill="1" applyBorder="1" applyAlignment="1">
      <alignment horizontal="left" vertical="center" wrapText="1"/>
    </xf>
    <xf numFmtId="0" fontId="24" fillId="4" borderId="78" xfId="3" applyFont="1" applyFill="1" applyBorder="1" applyAlignment="1">
      <alignment horizontal="left" vertical="center" wrapText="1"/>
    </xf>
    <xf numFmtId="0" fontId="24" fillId="4" borderId="55" xfId="3" applyFont="1" applyFill="1" applyBorder="1" applyAlignment="1">
      <alignment horizontal="left" vertical="center" wrapText="1"/>
    </xf>
    <xf numFmtId="0" fontId="24" fillId="4" borderId="92" xfId="3" applyFont="1" applyFill="1" applyBorder="1" applyAlignment="1">
      <alignment horizontal="left" vertical="center" wrapText="1"/>
    </xf>
    <xf numFmtId="9" fontId="24" fillId="19" borderId="37" xfId="14" applyFont="1" applyFill="1" applyBorder="1" applyAlignment="1">
      <alignment horizontal="center" vertical="center" wrapText="1"/>
    </xf>
    <xf numFmtId="9" fontId="24" fillId="19" borderId="7" xfId="14" applyFont="1" applyFill="1" applyBorder="1" applyAlignment="1">
      <alignment horizontal="center" vertical="center" wrapText="1"/>
    </xf>
    <xf numFmtId="9" fontId="24" fillId="19" borderId="70" xfId="14" applyFont="1" applyFill="1" applyBorder="1" applyAlignment="1">
      <alignment horizontal="center" vertical="center" wrapText="1"/>
    </xf>
    <xf numFmtId="0" fontId="69" fillId="0" borderId="2" xfId="0" applyFont="1" applyBorder="1" applyAlignment="1">
      <alignment horizontal="center" vertical="center"/>
    </xf>
    <xf numFmtId="0" fontId="64" fillId="0" borderId="2" xfId="0" applyFont="1" applyBorder="1" applyAlignment="1">
      <alignment horizontal="center" vertical="center" wrapText="1"/>
    </xf>
    <xf numFmtId="0" fontId="64" fillId="0" borderId="69" xfId="0" applyFont="1" applyBorder="1" applyAlignment="1">
      <alignment horizontal="center" vertical="center" wrapText="1"/>
    </xf>
    <xf numFmtId="9" fontId="24" fillId="19" borderId="45" xfId="14" applyFont="1" applyFill="1" applyBorder="1" applyAlignment="1">
      <alignment horizontal="center" vertical="center" wrapText="1"/>
    </xf>
    <xf numFmtId="9" fontId="24" fillId="19" borderId="5" xfId="14" applyFont="1" applyFill="1" applyBorder="1" applyAlignment="1">
      <alignment horizontal="center" vertical="center" wrapText="1"/>
    </xf>
    <xf numFmtId="9" fontId="24" fillId="19" borderId="75" xfId="14" applyFont="1" applyFill="1" applyBorder="1" applyAlignment="1">
      <alignment horizontal="center" vertical="center" wrapText="1"/>
    </xf>
    <xf numFmtId="0" fontId="67" fillId="0" borderId="7" xfId="0" applyFont="1" applyBorder="1" applyAlignment="1">
      <alignment horizontal="center" vertical="center"/>
    </xf>
    <xf numFmtId="0" fontId="24" fillId="20" borderId="2" xfId="2" applyFont="1" applyFill="1" applyBorder="1" applyAlignment="1">
      <alignment horizontal="center" vertical="center" wrapText="1"/>
    </xf>
    <xf numFmtId="0" fontId="70" fillId="4" borderId="41" xfId="3" applyNumberFormat="1" applyFont="1" applyFill="1" applyBorder="1" applyAlignment="1" applyProtection="1">
      <alignment horizontal="center" vertical="center"/>
    </xf>
    <xf numFmtId="0" fontId="70" fillId="4" borderId="0" xfId="3" applyNumberFormat="1" applyFont="1" applyFill="1" applyBorder="1" applyAlignment="1" applyProtection="1">
      <alignment horizontal="center" vertical="center"/>
    </xf>
    <xf numFmtId="0" fontId="70" fillId="4" borderId="68" xfId="3" applyNumberFormat="1" applyFont="1" applyFill="1" applyBorder="1" applyAlignment="1" applyProtection="1">
      <alignment horizontal="center" vertical="center"/>
    </xf>
    <xf numFmtId="0" fontId="68" fillId="4" borderId="41" xfId="3" applyNumberFormat="1" applyFont="1" applyFill="1" applyBorder="1" applyAlignment="1" applyProtection="1">
      <alignment horizontal="center" vertical="center"/>
    </xf>
    <xf numFmtId="0" fontId="68" fillId="4" borderId="0" xfId="3" applyNumberFormat="1" applyFont="1" applyFill="1" applyBorder="1" applyAlignment="1" applyProtection="1">
      <alignment horizontal="center" vertical="center"/>
    </xf>
    <xf numFmtId="0" fontId="68" fillId="4" borderId="68" xfId="3" applyNumberFormat="1" applyFont="1" applyFill="1" applyBorder="1" applyAlignment="1" applyProtection="1">
      <alignment horizontal="center" vertical="center"/>
    </xf>
    <xf numFmtId="0" fontId="68" fillId="4" borderId="37" xfId="3" applyNumberFormat="1" applyFont="1" applyFill="1" applyBorder="1" applyAlignment="1" applyProtection="1">
      <alignment horizontal="center" vertical="center"/>
    </xf>
    <xf numFmtId="0" fontId="68" fillId="4" borderId="7" xfId="3" applyNumberFormat="1" applyFont="1" applyFill="1" applyBorder="1" applyAlignment="1" applyProtection="1">
      <alignment horizontal="center" vertical="center"/>
    </xf>
    <xf numFmtId="0" fontId="68" fillId="4" borderId="70" xfId="3" applyNumberFormat="1" applyFont="1" applyFill="1" applyBorder="1" applyAlignment="1" applyProtection="1">
      <alignment horizontal="center" vertical="center"/>
    </xf>
    <xf numFmtId="0" fontId="6" fillId="0" borderId="5" xfId="3" applyNumberFormat="1" applyFont="1" applyFill="1" applyBorder="1" applyAlignment="1" applyProtection="1">
      <alignment horizontal="center" vertical="center"/>
    </xf>
    <xf numFmtId="0" fontId="7" fillId="0" borderId="0" xfId="3" applyNumberFormat="1" applyFont="1" applyFill="1" applyBorder="1" applyAlignment="1" applyProtection="1">
      <alignment horizontal="center" vertical="center"/>
    </xf>
    <xf numFmtId="0" fontId="12" fillId="0" borderId="7" xfId="3" applyFont="1" applyBorder="1" applyAlignment="1">
      <alignment horizontal="center" vertical="center" wrapText="1"/>
    </xf>
    <xf numFmtId="0" fontId="13" fillId="0" borderId="7" xfId="3" applyFont="1" applyBorder="1" applyAlignment="1">
      <alignment horizontal="center" vertical="center" wrapText="1"/>
    </xf>
    <xf numFmtId="0" fontId="13" fillId="0" borderId="0" xfId="3" applyFont="1" applyBorder="1" applyAlignment="1">
      <alignment horizontal="center" vertical="center" wrapText="1"/>
    </xf>
    <xf numFmtId="0" fontId="9" fillId="0" borderId="56" xfId="1" applyFont="1" applyFill="1" applyBorder="1" applyAlignment="1" applyProtection="1">
      <alignment horizontal="left" vertical="top"/>
    </xf>
    <xf numFmtId="0" fontId="9" fillId="0" borderId="2" xfId="1" applyFont="1" applyFill="1" applyBorder="1" applyAlignment="1" applyProtection="1">
      <alignment horizontal="left" vertical="top"/>
    </xf>
    <xf numFmtId="0" fontId="24" fillId="2" borderId="56" xfId="2" applyFont="1" applyFill="1" applyBorder="1" applyAlignment="1">
      <alignment horizontal="center" vertical="top" wrapText="1"/>
    </xf>
    <xf numFmtId="0" fontId="24" fillId="2" borderId="2" xfId="2" applyFont="1" applyFill="1" applyBorder="1" applyAlignment="1">
      <alignment horizontal="center" vertical="top" wrapText="1"/>
    </xf>
    <xf numFmtId="0" fontId="24" fillId="2" borderId="69" xfId="2" applyFont="1" applyFill="1" applyBorder="1" applyAlignment="1">
      <alignment horizontal="center" vertical="top" wrapText="1"/>
    </xf>
    <xf numFmtId="0" fontId="24" fillId="10" borderId="56" xfId="0" applyFont="1" applyFill="1" applyBorder="1" applyAlignment="1">
      <alignment horizontal="center" vertical="top"/>
    </xf>
    <xf numFmtId="0" fontId="24" fillId="10" borderId="2" xfId="0" applyFont="1" applyFill="1" applyBorder="1" applyAlignment="1">
      <alignment horizontal="center" vertical="top"/>
    </xf>
    <xf numFmtId="0" fontId="24" fillId="10" borderId="69" xfId="0" applyFont="1" applyFill="1" applyBorder="1" applyAlignment="1">
      <alignment horizontal="center" vertical="top"/>
    </xf>
    <xf numFmtId="0" fontId="23" fillId="0" borderId="146" xfId="0" applyFont="1" applyBorder="1" applyAlignment="1">
      <alignment horizontal="right" vertical="center"/>
    </xf>
    <xf numFmtId="0" fontId="23" fillId="0" borderId="65" xfId="0" applyFont="1" applyBorder="1" applyAlignment="1">
      <alignment horizontal="right" vertical="center"/>
    </xf>
    <xf numFmtId="0" fontId="23" fillId="0" borderId="134" xfId="0" applyFont="1" applyBorder="1" applyAlignment="1">
      <alignment horizontal="right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76" xfId="0" applyNumberFormat="1" applyFont="1" applyBorder="1" applyAlignment="1">
      <alignment horizontal="center" vertical="center"/>
    </xf>
    <xf numFmtId="4" fontId="45" fillId="11" borderId="7" xfId="0" applyNumberFormat="1" applyFont="1" applyFill="1" applyBorder="1" applyAlignment="1">
      <alignment horizontal="right" vertical="center" indent="2"/>
    </xf>
    <xf numFmtId="4" fontId="45" fillId="11" borderId="70" xfId="0" applyNumberFormat="1" applyFont="1" applyFill="1" applyBorder="1" applyAlignment="1">
      <alignment horizontal="right" vertical="center" indent="2"/>
    </xf>
    <xf numFmtId="4" fontId="46" fillId="11" borderId="26" xfId="0" applyNumberFormat="1" applyFont="1" applyFill="1" applyBorder="1" applyAlignment="1">
      <alignment horizontal="right" vertical="center" indent="2"/>
    </xf>
    <xf numFmtId="4" fontId="46" fillId="11" borderId="80" xfId="0" applyNumberFormat="1" applyFont="1" applyFill="1" applyBorder="1" applyAlignment="1">
      <alignment horizontal="right" vertical="center" indent="2"/>
    </xf>
    <xf numFmtId="49" fontId="24" fillId="6" borderId="56" xfId="0" applyNumberFormat="1" applyFont="1" applyFill="1" applyBorder="1" applyAlignment="1">
      <alignment horizontal="center" vertical="center" wrapText="1"/>
    </xf>
    <xf numFmtId="49" fontId="24" fillId="6" borderId="2" xfId="0" applyNumberFormat="1" applyFont="1" applyFill="1" applyBorder="1" applyAlignment="1">
      <alignment horizontal="center" vertical="center" wrapText="1"/>
    </xf>
    <xf numFmtId="49" fontId="24" fillId="6" borderId="69" xfId="0" applyNumberFormat="1" applyFont="1" applyFill="1" applyBorder="1" applyAlignment="1">
      <alignment horizontal="center" vertical="center" wrapText="1"/>
    </xf>
    <xf numFmtId="4" fontId="46" fillId="11" borderId="39" xfId="0" applyNumberFormat="1" applyFont="1" applyFill="1" applyBorder="1" applyAlignment="1">
      <alignment horizontal="right" vertical="center" indent="2"/>
    </xf>
    <xf numFmtId="4" fontId="46" fillId="11" borderId="125" xfId="0" applyNumberFormat="1" applyFont="1" applyFill="1" applyBorder="1" applyAlignment="1">
      <alignment horizontal="right" vertical="center" indent="2"/>
    </xf>
    <xf numFmtId="4" fontId="46" fillId="11" borderId="102" xfId="0" applyNumberFormat="1" applyFont="1" applyFill="1" applyBorder="1" applyAlignment="1">
      <alignment horizontal="right" vertical="center" indent="2"/>
    </xf>
    <xf numFmtId="4" fontId="45" fillId="11" borderId="1" xfId="0" applyNumberFormat="1" applyFont="1" applyFill="1" applyBorder="1" applyAlignment="1">
      <alignment horizontal="right" vertical="center" indent="2"/>
    </xf>
    <xf numFmtId="4" fontId="45" fillId="11" borderId="2" xfId="0" applyNumberFormat="1" applyFont="1" applyFill="1" applyBorder="1" applyAlignment="1">
      <alignment horizontal="right" vertical="center" indent="2"/>
    </xf>
    <xf numFmtId="4" fontId="45" fillId="11" borderId="69" xfId="0" applyNumberFormat="1" applyFont="1" applyFill="1" applyBorder="1" applyAlignment="1">
      <alignment horizontal="right" vertical="center" indent="2"/>
    </xf>
    <xf numFmtId="4" fontId="61" fillId="11" borderId="7" xfId="0" applyNumberFormat="1" applyFont="1" applyFill="1" applyBorder="1" applyAlignment="1">
      <alignment horizontal="right" vertical="center" indent="2"/>
    </xf>
    <xf numFmtId="4" fontId="61" fillId="11" borderId="70" xfId="0" applyNumberFormat="1" applyFont="1" applyFill="1" applyBorder="1" applyAlignment="1">
      <alignment horizontal="right" vertical="center" indent="2"/>
    </xf>
    <xf numFmtId="4" fontId="62" fillId="15" borderId="7" xfId="0" applyNumberFormat="1" applyFont="1" applyFill="1" applyBorder="1" applyAlignment="1">
      <alignment horizontal="right" vertical="center" indent="2"/>
    </xf>
    <xf numFmtId="4" fontId="62" fillId="15" borderId="70" xfId="0" applyNumberFormat="1" applyFont="1" applyFill="1" applyBorder="1" applyAlignment="1">
      <alignment horizontal="right" vertical="center" indent="2"/>
    </xf>
    <xf numFmtId="0" fontId="34" fillId="0" borderId="7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68" fillId="10" borderId="45" xfId="3" applyNumberFormat="1" applyFont="1" applyFill="1" applyBorder="1" applyAlignment="1" applyProtection="1">
      <alignment horizontal="center" vertical="center"/>
    </xf>
    <xf numFmtId="0" fontId="68" fillId="10" borderId="5" xfId="3" applyNumberFormat="1" applyFont="1" applyFill="1" applyBorder="1" applyAlignment="1" applyProtection="1">
      <alignment horizontal="center" vertical="center"/>
    </xf>
    <xf numFmtId="0" fontId="68" fillId="4" borderId="45" xfId="3" applyNumberFormat="1" applyFont="1" applyFill="1" applyBorder="1" applyAlignment="1" applyProtection="1">
      <alignment horizontal="center" vertical="center"/>
    </xf>
    <xf numFmtId="0" fontId="68" fillId="4" borderId="5" xfId="3" applyNumberFormat="1" applyFont="1" applyFill="1" applyBorder="1" applyAlignment="1" applyProtection="1">
      <alignment horizontal="center" vertical="center"/>
    </xf>
    <xf numFmtId="0" fontId="68" fillId="10" borderId="56" xfId="3" applyNumberFormat="1" applyFont="1" applyFill="1" applyBorder="1" applyAlignment="1" applyProtection="1">
      <alignment horizontal="center" vertical="center"/>
    </xf>
    <xf numFmtId="0" fontId="68" fillId="10" borderId="2" xfId="3" applyNumberFormat="1" applyFont="1" applyFill="1" applyBorder="1" applyAlignment="1" applyProtection="1">
      <alignment horizontal="center" vertical="center"/>
    </xf>
    <xf numFmtId="0" fontId="68" fillId="10" borderId="41" xfId="3" applyNumberFormat="1" applyFont="1" applyFill="1" applyBorder="1" applyAlignment="1" applyProtection="1">
      <alignment horizontal="center" vertical="center"/>
    </xf>
    <xf numFmtId="0" fontId="68" fillId="10" borderId="0" xfId="3" applyNumberFormat="1" applyFont="1" applyFill="1" applyBorder="1" applyAlignment="1" applyProtection="1">
      <alignment horizontal="center" vertical="center"/>
    </xf>
    <xf numFmtId="0" fontId="68" fillId="4" borderId="56" xfId="3" applyNumberFormat="1" applyFont="1" applyFill="1" applyBorder="1" applyAlignment="1" applyProtection="1">
      <alignment horizontal="center" vertical="center"/>
    </xf>
    <xf numFmtId="0" fontId="68" fillId="4" borderId="2" xfId="3" applyNumberFormat="1" applyFont="1" applyFill="1" applyBorder="1" applyAlignment="1" applyProtection="1">
      <alignment horizontal="center" vertical="center"/>
    </xf>
    <xf numFmtId="0" fontId="68" fillId="4" borderId="69" xfId="3" applyNumberFormat="1" applyFont="1" applyFill="1" applyBorder="1" applyAlignment="1" applyProtection="1">
      <alignment horizontal="center" vertical="center"/>
    </xf>
    <xf numFmtId="0" fontId="23" fillId="0" borderId="11" xfId="3" applyNumberFormat="1" applyFont="1" applyFill="1" applyBorder="1" applyAlignment="1" applyProtection="1">
      <alignment horizontal="center" vertical="center" wrapText="1"/>
    </xf>
    <xf numFmtId="0" fontId="68" fillId="20" borderId="56" xfId="3" applyNumberFormat="1" applyFont="1" applyFill="1" applyBorder="1" applyAlignment="1" applyProtection="1">
      <alignment horizontal="center" vertical="center"/>
    </xf>
    <xf numFmtId="0" fontId="68" fillId="20" borderId="2" xfId="3" applyNumberFormat="1" applyFont="1" applyFill="1" applyBorder="1" applyAlignment="1" applyProtection="1">
      <alignment horizontal="center" vertical="center"/>
    </xf>
    <xf numFmtId="0" fontId="68" fillId="20" borderId="3" xfId="3" applyNumberFormat="1" applyFont="1" applyFill="1" applyBorder="1" applyAlignment="1" applyProtection="1">
      <alignment horizontal="center" vertical="center"/>
    </xf>
    <xf numFmtId="0" fontId="24" fillId="10" borderId="56" xfId="3" applyNumberFormat="1" applyFont="1" applyFill="1" applyBorder="1" applyAlignment="1" applyProtection="1">
      <alignment horizontal="center" vertical="center"/>
    </xf>
    <xf numFmtId="0" fontId="24" fillId="10" borderId="2" xfId="3" applyNumberFormat="1" applyFont="1" applyFill="1" applyBorder="1" applyAlignment="1" applyProtection="1">
      <alignment horizontal="center" vertical="center"/>
    </xf>
    <xf numFmtId="0" fontId="24" fillId="10" borderId="3" xfId="3" applyNumberFormat="1" applyFont="1" applyFill="1" applyBorder="1" applyAlignment="1" applyProtection="1">
      <alignment horizontal="center" vertical="center"/>
    </xf>
    <xf numFmtId="0" fontId="24" fillId="4" borderId="7" xfId="3" applyNumberFormat="1" applyFont="1" applyFill="1" applyBorder="1" applyAlignment="1" applyProtection="1">
      <alignment horizontal="center" vertical="center"/>
    </xf>
    <xf numFmtId="0" fontId="68" fillId="19" borderId="45" xfId="3" applyNumberFormat="1" applyFont="1" applyFill="1" applyBorder="1" applyAlignment="1" applyProtection="1">
      <alignment horizontal="center" vertical="top"/>
    </xf>
    <xf numFmtId="0" fontId="68" fillId="19" borderId="5" xfId="3" applyNumberFormat="1" applyFont="1" applyFill="1" applyBorder="1" applyAlignment="1" applyProtection="1">
      <alignment horizontal="center" vertical="top"/>
    </xf>
    <xf numFmtId="0" fontId="24" fillId="10" borderId="37" xfId="3" applyNumberFormat="1" applyFont="1" applyFill="1" applyBorder="1" applyAlignment="1" applyProtection="1">
      <alignment horizontal="center" vertical="center"/>
    </xf>
    <xf numFmtId="0" fontId="24" fillId="10" borderId="7" xfId="3" applyNumberFormat="1" applyFont="1" applyFill="1" applyBorder="1" applyAlignment="1" applyProtection="1">
      <alignment horizontal="center" vertical="center"/>
    </xf>
    <xf numFmtId="0" fontId="23" fillId="0" borderId="56" xfId="1" applyNumberFormat="1" applyFont="1" applyFill="1" applyBorder="1" applyAlignment="1" applyProtection="1">
      <alignment horizontal="right" vertical="center"/>
    </xf>
    <xf numFmtId="0" fontId="23" fillId="0" borderId="2" xfId="1" applyNumberFormat="1" applyFont="1" applyFill="1" applyBorder="1" applyAlignment="1" applyProtection="1">
      <alignment horizontal="right" vertical="center"/>
    </xf>
    <xf numFmtId="0" fontId="23" fillId="0" borderId="123" xfId="1" applyNumberFormat="1" applyFont="1" applyFill="1" applyBorder="1" applyAlignment="1" applyProtection="1">
      <alignment horizontal="right" vertical="center"/>
    </xf>
    <xf numFmtId="4" fontId="23" fillId="15" borderId="120" xfId="1" applyNumberFormat="1" applyFont="1" applyFill="1" applyBorder="1" applyAlignment="1" applyProtection="1">
      <alignment horizontal="right" vertical="center" indent="2"/>
    </xf>
    <xf numFmtId="4" fontId="23" fillId="15" borderId="69" xfId="1" applyNumberFormat="1" applyFont="1" applyFill="1" applyBorder="1" applyAlignment="1" applyProtection="1">
      <alignment horizontal="right" vertical="center" indent="2"/>
    </xf>
    <xf numFmtId="4" fontId="19" fillId="11" borderId="120" xfId="1" applyNumberFormat="1" applyFont="1" applyFill="1" applyBorder="1" applyAlignment="1" applyProtection="1">
      <alignment horizontal="right" vertical="center" indent="2"/>
    </xf>
    <xf numFmtId="4" fontId="19" fillId="11" borderId="69" xfId="1" applyNumberFormat="1" applyFont="1" applyFill="1" applyBorder="1" applyAlignment="1" applyProtection="1">
      <alignment horizontal="right" vertical="center" indent="2"/>
    </xf>
    <xf numFmtId="0" fontId="19" fillId="0" borderId="1" xfId="1" applyNumberFormat="1" applyFont="1" applyFill="1" applyBorder="1" applyAlignment="1" applyProtection="1">
      <alignment horizontal="left" vertical="center"/>
    </xf>
    <xf numFmtId="0" fontId="19" fillId="0" borderId="2" xfId="1" applyNumberFormat="1" applyFont="1" applyFill="1" applyBorder="1" applyAlignment="1" applyProtection="1">
      <alignment horizontal="left" vertical="center"/>
    </xf>
    <xf numFmtId="0" fontId="19" fillId="0" borderId="3" xfId="1" applyNumberFormat="1" applyFont="1" applyFill="1" applyBorder="1" applyAlignment="1" applyProtection="1">
      <alignment horizontal="left" vertical="center"/>
    </xf>
    <xf numFmtId="0" fontId="19" fillId="0" borderId="7" xfId="1" applyNumberFormat="1" applyFont="1" applyFill="1" applyBorder="1" applyAlignment="1" applyProtection="1">
      <alignment horizontal="left" vertical="center" wrapText="1"/>
    </xf>
    <xf numFmtId="0" fontId="24" fillId="0" borderId="56" xfId="1" applyNumberFormat="1" applyFont="1" applyFill="1" applyBorder="1" applyAlignment="1" applyProtection="1">
      <alignment horizontal="right" vertical="top" wrapText="1"/>
    </xf>
    <xf numFmtId="0" fontId="24" fillId="0" borderId="2" xfId="1" applyNumberFormat="1" applyFont="1" applyFill="1" applyBorder="1" applyAlignment="1" applyProtection="1">
      <alignment horizontal="right" vertical="top"/>
    </xf>
    <xf numFmtId="0" fontId="24" fillId="0" borderId="123" xfId="1" applyNumberFormat="1" applyFont="1" applyFill="1" applyBorder="1" applyAlignment="1" applyProtection="1">
      <alignment horizontal="right" vertical="top"/>
    </xf>
    <xf numFmtId="4" fontId="24" fillId="11" borderId="120" xfId="1" applyNumberFormat="1" applyFont="1" applyFill="1" applyBorder="1" applyAlignment="1" applyProtection="1">
      <alignment horizontal="right" vertical="center" indent="2"/>
    </xf>
    <xf numFmtId="4" fontId="24" fillId="11" borderId="69" xfId="1" applyNumberFormat="1" applyFont="1" applyFill="1" applyBorder="1" applyAlignment="1" applyProtection="1">
      <alignment horizontal="right" vertical="center" indent="2"/>
    </xf>
    <xf numFmtId="0" fontId="19" fillId="0" borderId="7" xfId="1" applyNumberFormat="1" applyFont="1" applyFill="1" applyBorder="1" applyAlignment="1" applyProtection="1">
      <alignment horizontal="left" vertical="center"/>
    </xf>
    <xf numFmtId="0" fontId="19" fillId="0" borderId="23" xfId="1" applyNumberFormat="1" applyFont="1" applyFill="1" applyBorder="1" applyAlignment="1" applyProtection="1">
      <alignment horizontal="left" vertical="center"/>
    </xf>
    <xf numFmtId="0" fontId="19" fillId="0" borderId="1" xfId="1" applyNumberFormat="1" applyFont="1" applyFill="1" applyBorder="1" applyAlignment="1" applyProtection="1">
      <alignment horizontal="left" vertical="center" wrapText="1"/>
    </xf>
    <xf numFmtId="0" fontId="19" fillId="0" borderId="2" xfId="1" applyNumberFormat="1" applyFont="1" applyFill="1" applyBorder="1" applyAlignment="1" applyProtection="1">
      <alignment horizontal="left" vertical="center" wrapText="1"/>
    </xf>
    <xf numFmtId="0" fontId="19" fillId="0" borderId="3" xfId="1" applyNumberFormat="1" applyFont="1" applyFill="1" applyBorder="1" applyAlignment="1" applyProtection="1">
      <alignment horizontal="left" vertical="center" wrapText="1"/>
    </xf>
    <xf numFmtId="0" fontId="19" fillId="0" borderId="119" xfId="1" applyNumberFormat="1" applyFont="1" applyFill="1" applyBorder="1" applyAlignment="1" applyProtection="1">
      <alignment horizontal="center" vertical="center" wrapText="1"/>
    </xf>
    <xf numFmtId="0" fontId="19" fillId="0" borderId="78" xfId="1" applyNumberFormat="1" applyFont="1" applyFill="1" applyBorder="1" applyAlignment="1" applyProtection="1">
      <alignment horizontal="center" vertical="center" wrapText="1"/>
    </xf>
    <xf numFmtId="3" fontId="19" fillId="0" borderId="120" xfId="1" applyNumberFormat="1" applyFont="1" applyFill="1" applyBorder="1" applyAlignment="1" applyProtection="1">
      <alignment horizontal="center" vertical="center"/>
    </xf>
    <xf numFmtId="3" fontId="19" fillId="0" borderId="69" xfId="1" applyNumberFormat="1" applyFont="1" applyFill="1" applyBorder="1" applyAlignment="1" applyProtection="1">
      <alignment horizontal="center" vertical="center"/>
    </xf>
    <xf numFmtId="3" fontId="19" fillId="0" borderId="5" xfId="1" applyNumberFormat="1" applyFont="1" applyFill="1" applyBorder="1" applyAlignment="1" applyProtection="1">
      <alignment horizontal="center" vertical="center"/>
    </xf>
    <xf numFmtId="3" fontId="19" fillId="0" borderId="75" xfId="1" applyNumberFormat="1" applyFont="1" applyFill="1" applyBorder="1" applyAlignment="1" applyProtection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70" xfId="0" applyNumberFormat="1" applyFont="1" applyBorder="1" applyAlignment="1">
      <alignment horizontal="center" vertical="center"/>
    </xf>
    <xf numFmtId="0" fontId="23" fillId="0" borderId="56" xfId="0" applyFont="1" applyBorder="1" applyAlignment="1">
      <alignment horizontal="right" vertical="center"/>
    </xf>
    <xf numFmtId="0" fontId="23" fillId="0" borderId="2" xfId="0" applyFont="1" applyBorder="1" applyAlignment="1">
      <alignment horizontal="right" vertical="center"/>
    </xf>
    <xf numFmtId="0" fontId="23" fillId="0" borderId="3" xfId="0" applyFont="1" applyBorder="1" applyAlignment="1">
      <alignment horizontal="right" vertical="center"/>
    </xf>
    <xf numFmtId="0" fontId="6" fillId="0" borderId="10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/>
    </xf>
    <xf numFmtId="0" fontId="6" fillId="0" borderId="103" xfId="0" applyFont="1" applyBorder="1" applyAlignment="1">
      <alignment horizontal="left" vertical="top"/>
    </xf>
  </cellXfs>
  <cellStyles count="17">
    <cellStyle name="Dziesiętny" xfId="13" builtinId="3"/>
    <cellStyle name="Dziesiętny 2" xfId="11"/>
    <cellStyle name="Normalny" xfId="0" builtinId="0"/>
    <cellStyle name="Normalny 2" xfId="1"/>
    <cellStyle name="Normalny 2 10" xfId="15"/>
    <cellStyle name="Normalny 2 2" xfId="10"/>
    <cellStyle name="Normalny 3" xfId="6"/>
    <cellStyle name="Normalny 3 2" xfId="8"/>
    <cellStyle name="Normalny 4" xfId="3"/>
    <cellStyle name="Normalny 5" xfId="9"/>
    <cellStyle name="Normalny 5 2" xfId="16"/>
    <cellStyle name="Normalny 67 2" xfId="12"/>
    <cellStyle name="Normalny 9" xfId="7"/>
    <cellStyle name="Normalny_kosztorys_DR_Obw_Wezly" xfId="5"/>
    <cellStyle name="Normalny_roz. 4.1" xfId="2"/>
    <cellStyle name="Normalny_slepy-kosztorys" xfId="4"/>
    <cellStyle name="Procentowy 9" xfId="14"/>
  </cellStyles>
  <dxfs count="0"/>
  <tableStyles count="0" defaultTableStyle="TableStyleMedium2" defaultPivotStyle="PivotStyleLight16"/>
  <colors>
    <mruColors>
      <color rgb="FFD9D9D9"/>
      <color rgb="FFFFFF99"/>
      <color rgb="FFD8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18"/>
  <sheetViews>
    <sheetView zoomScale="150" zoomScaleNormal="150" zoomScaleSheetLayoutView="150" workbookViewId="0"/>
  </sheetViews>
  <sheetFormatPr defaultRowHeight="15"/>
  <cols>
    <col min="1" max="1" width="9.7109375" style="50" customWidth="1"/>
    <col min="2" max="2" width="12.7109375" style="36" customWidth="1"/>
    <col min="3" max="3" width="64.7109375" customWidth="1"/>
    <col min="4" max="4" width="16.7109375" style="36" customWidth="1"/>
    <col min="5" max="5" width="24.7109375" style="36" customWidth="1"/>
  </cols>
  <sheetData>
    <row r="1" spans="1:5" ht="15" customHeight="1">
      <c r="A1" s="51"/>
      <c r="B1" s="52"/>
      <c r="C1" s="53"/>
      <c r="D1" s="52"/>
      <c r="E1" s="54"/>
    </row>
    <row r="2" spans="1:5" ht="15" customHeight="1">
      <c r="A2" s="55"/>
      <c r="B2" s="5"/>
      <c r="C2" s="4"/>
      <c r="D2" s="5"/>
      <c r="E2" s="56"/>
    </row>
    <row r="3" spans="1:5" ht="15" customHeight="1">
      <c r="A3" s="55"/>
      <c r="B3" s="5"/>
      <c r="C3" s="4"/>
      <c r="D3" s="5"/>
      <c r="E3" s="57"/>
    </row>
    <row r="4" spans="1:5" ht="15" customHeight="1">
      <c r="A4" s="55"/>
      <c r="B4" s="5"/>
      <c r="C4" s="4"/>
      <c r="D4" s="5"/>
      <c r="E4" s="57"/>
    </row>
    <row r="5" spans="1:5" ht="75" customHeight="1">
      <c r="A5" s="1318" t="s">
        <v>1868</v>
      </c>
      <c r="B5" s="1319"/>
      <c r="C5" s="1319"/>
      <c r="D5" s="1319"/>
      <c r="E5" s="1320"/>
    </row>
    <row r="6" spans="1:5" ht="15.75">
      <c r="A6" s="1455"/>
      <c r="B6" s="1456"/>
      <c r="C6" s="1456"/>
      <c r="D6" s="1456"/>
      <c r="E6" s="1457"/>
    </row>
    <row r="7" spans="1:5" ht="20.25" customHeight="1">
      <c r="A7" s="1443" t="s">
        <v>1920</v>
      </c>
      <c r="B7" s="1444"/>
      <c r="C7" s="1444"/>
      <c r="D7" s="1444"/>
      <c r="E7" s="1445"/>
    </row>
    <row r="8" spans="1:5" ht="20.25">
      <c r="A8" s="1443"/>
      <c r="B8" s="1444"/>
      <c r="C8" s="1444"/>
      <c r="D8" s="1444"/>
      <c r="E8" s="1445"/>
    </row>
    <row r="9" spans="1:5" ht="20.25" customHeight="1">
      <c r="A9" s="1357" t="s">
        <v>1270</v>
      </c>
      <c r="B9" s="1358"/>
      <c r="C9" s="1358"/>
      <c r="D9" s="1358"/>
      <c r="E9" s="1359"/>
    </row>
    <row r="10" spans="1:5" ht="20.25">
      <c r="A10" s="981"/>
      <c r="B10" s="982"/>
      <c r="C10" s="982"/>
      <c r="D10" s="982"/>
      <c r="E10" s="983"/>
    </row>
    <row r="11" spans="1:5" ht="20.25">
      <c r="A11" s="981"/>
      <c r="B11" s="982"/>
      <c r="C11" s="982"/>
      <c r="D11" s="982"/>
      <c r="E11" s="983"/>
    </row>
    <row r="12" spans="1:5" ht="20.25">
      <c r="A12" s="981"/>
      <c r="B12" s="982"/>
      <c r="C12" s="982"/>
      <c r="D12" s="982"/>
      <c r="E12" s="983"/>
    </row>
    <row r="13" spans="1:5">
      <c r="A13" s="55"/>
      <c r="B13" s="5"/>
      <c r="C13" s="4"/>
      <c r="D13" s="5"/>
      <c r="E13" s="57"/>
    </row>
    <row r="14" spans="1:5">
      <c r="A14" s="55"/>
      <c r="B14" s="6"/>
      <c r="C14" s="3"/>
      <c r="D14" s="6"/>
      <c r="E14" s="58"/>
    </row>
    <row r="15" spans="1:5">
      <c r="A15" s="1461" t="s">
        <v>0</v>
      </c>
      <c r="B15" s="1462"/>
      <c r="C15" s="1462"/>
      <c r="D15" s="1462"/>
      <c r="E15" s="1463"/>
    </row>
    <row r="16" spans="1:5">
      <c r="A16" s="1426" t="s">
        <v>1</v>
      </c>
      <c r="B16" s="1427"/>
      <c r="C16" s="1427"/>
      <c r="D16" s="1427"/>
      <c r="E16" s="1428"/>
    </row>
    <row r="17" spans="1:6">
      <c r="A17" s="59"/>
      <c r="B17" s="699" t="s">
        <v>2</v>
      </c>
      <c r="C17" s="701">
        <v>45</v>
      </c>
      <c r="D17" s="699" t="s">
        <v>3</v>
      </c>
      <c r="E17" s="903" t="s">
        <v>4</v>
      </c>
    </row>
    <row r="18" spans="1:6" ht="30" customHeight="1">
      <c r="A18" s="60"/>
      <c r="B18" s="700" t="s">
        <v>5</v>
      </c>
      <c r="C18" s="702" t="s">
        <v>6</v>
      </c>
      <c r="D18" s="700" t="s">
        <v>7</v>
      </c>
      <c r="E18" s="904" t="s">
        <v>8</v>
      </c>
    </row>
    <row r="19" spans="1:6" ht="86.25" customHeight="1">
      <c r="A19" s="60"/>
      <c r="B19" s="700" t="s">
        <v>9</v>
      </c>
      <c r="C19" s="702" t="s">
        <v>10</v>
      </c>
      <c r="D19" s="700" t="s">
        <v>11</v>
      </c>
      <c r="E19" s="904" t="s">
        <v>12</v>
      </c>
    </row>
    <row r="20" spans="1:6">
      <c r="A20" s="63"/>
      <c r="B20" s="5"/>
      <c r="C20" s="4"/>
      <c r="D20" s="5"/>
      <c r="E20" s="57"/>
    </row>
    <row r="21" spans="1:6" ht="15.75">
      <c r="A21" s="1514"/>
      <c r="B21" s="1515"/>
      <c r="C21" s="1515"/>
      <c r="D21" s="742"/>
      <c r="E21" s="741"/>
    </row>
    <row r="22" spans="1:6" ht="15.75">
      <c r="A22" s="916"/>
      <c r="B22" s="1327"/>
      <c r="C22" s="1328"/>
      <c r="D22" s="1328"/>
      <c r="E22" s="1329"/>
    </row>
    <row r="23" spans="1:6">
      <c r="A23" s="63"/>
      <c r="B23" s="5"/>
      <c r="C23" s="4"/>
      <c r="D23" s="5"/>
      <c r="E23" s="57"/>
    </row>
    <row r="24" spans="1:6">
      <c r="A24" s="64"/>
      <c r="B24" s="2"/>
      <c r="C24" s="1"/>
      <c r="D24" s="2"/>
      <c r="E24" s="65"/>
    </row>
    <row r="25" spans="1:6">
      <c r="A25" s="1339" t="s">
        <v>1868</v>
      </c>
      <c r="B25" s="1340"/>
      <c r="C25" s="1341"/>
      <c r="D25" s="1496" t="s">
        <v>1920</v>
      </c>
      <c r="E25" s="1497"/>
    </row>
    <row r="26" spans="1:6">
      <c r="A26" s="1342"/>
      <c r="B26" s="1343"/>
      <c r="C26" s="1344"/>
      <c r="D26" s="1602"/>
      <c r="E26" s="1603"/>
    </row>
    <row r="27" spans="1:6">
      <c r="A27" s="1342"/>
      <c r="B27" s="1343"/>
      <c r="C27" s="1344"/>
      <c r="D27" s="1496" t="s">
        <v>1270</v>
      </c>
      <c r="E27" s="1497"/>
    </row>
    <row r="28" spans="1:6" ht="21" customHeight="1" thickBot="1">
      <c r="A28" s="1345"/>
      <c r="B28" s="1346"/>
      <c r="C28" s="1347"/>
      <c r="D28" s="1604"/>
      <c r="E28" s="1605"/>
    </row>
    <row r="29" spans="1:6" ht="15.75" thickTop="1">
      <c r="A29" s="1464" t="s">
        <v>13</v>
      </c>
      <c r="B29" s="985" t="s">
        <v>14</v>
      </c>
      <c r="C29" s="1467" t="s">
        <v>15</v>
      </c>
      <c r="D29" s="986" t="s">
        <v>16</v>
      </c>
      <c r="E29" s="66" t="s">
        <v>17</v>
      </c>
    </row>
    <row r="30" spans="1:6">
      <c r="A30" s="1465"/>
      <c r="B30" s="986" t="s">
        <v>18</v>
      </c>
      <c r="C30" s="1468"/>
      <c r="D30" s="986" t="s">
        <v>19</v>
      </c>
      <c r="E30" s="66" t="s">
        <v>20</v>
      </c>
    </row>
    <row r="31" spans="1:6">
      <c r="A31" s="1466"/>
      <c r="B31" s="7"/>
      <c r="C31" s="1469"/>
      <c r="D31" s="987"/>
      <c r="E31" s="67"/>
    </row>
    <row r="32" spans="1:6">
      <c r="A32" s="40">
        <v>1</v>
      </c>
      <c r="B32" s="8">
        <v>2</v>
      </c>
      <c r="C32" s="8">
        <v>3</v>
      </c>
      <c r="D32" s="8">
        <v>4</v>
      </c>
      <c r="E32" s="68">
        <v>5</v>
      </c>
      <c r="F32" s="79"/>
    </row>
    <row r="33" spans="1:6">
      <c r="A33" s="1606" t="s">
        <v>1875</v>
      </c>
      <c r="B33" s="1607"/>
      <c r="C33" s="1607"/>
      <c r="D33" s="1607"/>
      <c r="E33" s="1608"/>
      <c r="F33" s="79"/>
    </row>
    <row r="34" spans="1:6" ht="63.75">
      <c r="A34" s="144">
        <v>1.1000000000000001</v>
      </c>
      <c r="B34" s="145" t="s">
        <v>1533</v>
      </c>
      <c r="C34" s="9" t="s">
        <v>1265</v>
      </c>
      <c r="D34" s="145" t="s">
        <v>32</v>
      </c>
      <c r="E34" s="267">
        <v>1</v>
      </c>
      <c r="F34" s="79"/>
    </row>
    <row r="35" spans="1:6">
      <c r="A35" s="144">
        <v>1.2</v>
      </c>
      <c r="B35" s="145" t="s">
        <v>1533</v>
      </c>
      <c r="C35" s="9" t="s">
        <v>1266</v>
      </c>
      <c r="D35" s="145" t="s">
        <v>32</v>
      </c>
      <c r="E35" s="267">
        <v>1</v>
      </c>
      <c r="F35" s="79"/>
    </row>
    <row r="36" spans="1:6">
      <c r="A36" s="144">
        <v>1.3</v>
      </c>
      <c r="B36" s="145" t="s">
        <v>1533</v>
      </c>
      <c r="C36" s="9" t="s">
        <v>1267</v>
      </c>
      <c r="D36" s="145" t="s">
        <v>32</v>
      </c>
      <c r="E36" s="267">
        <v>1</v>
      </c>
      <c r="F36" s="79"/>
    </row>
    <row r="37" spans="1:6" ht="25.5">
      <c r="A37" s="144">
        <v>1.4</v>
      </c>
      <c r="B37" s="145" t="s">
        <v>1533</v>
      </c>
      <c r="C37" s="9" t="s">
        <v>1776</v>
      </c>
      <c r="D37" s="145" t="s">
        <v>32</v>
      </c>
      <c r="E37" s="267">
        <v>1</v>
      </c>
      <c r="F37" s="79"/>
    </row>
    <row r="38" spans="1:6" ht="25.5">
      <c r="A38" s="144">
        <v>1.5</v>
      </c>
      <c r="B38" s="145" t="s">
        <v>1533</v>
      </c>
      <c r="C38" s="9" t="s">
        <v>1268</v>
      </c>
      <c r="D38" s="145" t="s">
        <v>32</v>
      </c>
      <c r="E38" s="267">
        <v>1</v>
      </c>
      <c r="F38" s="79"/>
    </row>
    <row r="39" spans="1:6">
      <c r="A39" s="144">
        <v>1.6</v>
      </c>
      <c r="B39" s="145" t="s">
        <v>1533</v>
      </c>
      <c r="C39" s="9" t="s">
        <v>1269</v>
      </c>
      <c r="D39" s="145" t="s">
        <v>32</v>
      </c>
      <c r="E39" s="267">
        <v>1</v>
      </c>
      <c r="F39" s="79"/>
    </row>
    <row r="40" spans="1:6">
      <c r="A40" s="1101">
        <v>1.7</v>
      </c>
      <c r="B40" s="1105" t="s">
        <v>1533</v>
      </c>
      <c r="C40" s="1109" t="s">
        <v>1983</v>
      </c>
      <c r="D40" s="1105" t="s">
        <v>32</v>
      </c>
      <c r="E40" s="1111">
        <v>1</v>
      </c>
      <c r="F40" s="79"/>
    </row>
    <row r="41" spans="1:6">
      <c r="A41" s="1101">
        <v>1.8</v>
      </c>
      <c r="B41" s="1105" t="s">
        <v>1533</v>
      </c>
      <c r="C41" s="1103" t="s">
        <v>1984</v>
      </c>
      <c r="D41" s="1105" t="s">
        <v>32</v>
      </c>
      <c r="E41" s="1111">
        <v>1</v>
      </c>
      <c r="F41" s="79"/>
    </row>
    <row r="42" spans="1:6" ht="38.25">
      <c r="A42" s="1101">
        <v>1.9</v>
      </c>
      <c r="B42" s="1105" t="s">
        <v>1533</v>
      </c>
      <c r="C42" s="1103" t="s">
        <v>2051</v>
      </c>
      <c r="D42" s="1105" t="s">
        <v>28</v>
      </c>
      <c r="E42" s="1111">
        <v>3000</v>
      </c>
      <c r="F42" s="79"/>
    </row>
    <row r="43" spans="1:6" ht="15.75" thickBot="1">
      <c r="A43" s="1609" t="s">
        <v>35</v>
      </c>
      <c r="B43" s="1610"/>
      <c r="C43" s="1610"/>
      <c r="D43" s="1610"/>
      <c r="E43" s="1611"/>
      <c r="F43" s="79"/>
    </row>
    <row r="44" spans="1:6" ht="15.75" thickTop="1">
      <c r="A44" s="1004"/>
      <c r="B44" s="351"/>
      <c r="C44" s="352"/>
      <c r="D44" s="351"/>
      <c r="E44" s="1005"/>
    </row>
    <row r="45" spans="1:6">
      <c r="A45" s="71"/>
      <c r="B45" s="16"/>
      <c r="C45" s="15"/>
      <c r="D45" s="16"/>
      <c r="E45" s="56"/>
    </row>
    <row r="46" spans="1:6">
      <c r="A46" s="55"/>
      <c r="B46" s="5"/>
      <c r="C46" s="4"/>
      <c r="D46" s="5"/>
      <c r="E46" s="56"/>
    </row>
    <row r="47" spans="1:6">
      <c r="A47" s="55"/>
      <c r="B47" s="5"/>
      <c r="C47" s="4"/>
      <c r="D47" s="5"/>
      <c r="E47" s="57"/>
    </row>
    <row r="48" spans="1:6" ht="15.75" thickBot="1">
      <c r="A48" s="1006"/>
      <c r="B48" s="353"/>
      <c r="C48" s="354"/>
      <c r="D48" s="353"/>
      <c r="E48" s="1007"/>
    </row>
    <row r="49" spans="1:5" ht="75" customHeight="1" thickTop="1">
      <c r="A49" s="1318" t="s">
        <v>1868</v>
      </c>
      <c r="B49" s="1319"/>
      <c r="C49" s="1319"/>
      <c r="D49" s="1319"/>
      <c r="E49" s="1320"/>
    </row>
    <row r="50" spans="1:5" ht="15.75">
      <c r="A50" s="1455"/>
      <c r="B50" s="1456"/>
      <c r="C50" s="1456"/>
      <c r="D50" s="1456"/>
      <c r="E50" s="1457"/>
    </row>
    <row r="51" spans="1:5" ht="20.25" customHeight="1">
      <c r="A51" s="1443" t="s">
        <v>1919</v>
      </c>
      <c r="B51" s="1444"/>
      <c r="C51" s="1444"/>
      <c r="D51" s="1444"/>
      <c r="E51" s="1445"/>
    </row>
    <row r="52" spans="1:5" ht="20.25">
      <c r="A52" s="1443"/>
      <c r="B52" s="1444"/>
      <c r="C52" s="1444"/>
      <c r="D52" s="1444"/>
      <c r="E52" s="1445"/>
    </row>
    <row r="53" spans="1:5" ht="20.25" customHeight="1">
      <c r="A53" s="1357" t="s">
        <v>1879</v>
      </c>
      <c r="B53" s="1358"/>
      <c r="C53" s="1358"/>
      <c r="D53" s="1358"/>
      <c r="E53" s="1359"/>
    </row>
    <row r="54" spans="1:5">
      <c r="A54" s="55"/>
      <c r="B54" s="6"/>
      <c r="C54" s="3"/>
      <c r="D54" s="6"/>
      <c r="E54" s="58"/>
    </row>
    <row r="55" spans="1:5">
      <c r="A55" s="1461" t="s">
        <v>0</v>
      </c>
      <c r="B55" s="1462"/>
      <c r="C55" s="1462"/>
      <c r="D55" s="1462"/>
      <c r="E55" s="1463"/>
    </row>
    <row r="56" spans="1:5">
      <c r="A56" s="1426" t="s">
        <v>1</v>
      </c>
      <c r="B56" s="1427"/>
      <c r="C56" s="1427"/>
      <c r="D56" s="1427"/>
      <c r="E56" s="1428"/>
    </row>
    <row r="57" spans="1:5">
      <c r="A57" s="59"/>
      <c r="B57" s="699" t="s">
        <v>2</v>
      </c>
      <c r="C57" s="701">
        <v>45</v>
      </c>
      <c r="D57" s="699" t="s">
        <v>3</v>
      </c>
      <c r="E57" s="903" t="s">
        <v>4</v>
      </c>
    </row>
    <row r="58" spans="1:5" ht="30" customHeight="1">
      <c r="A58" s="60"/>
      <c r="B58" s="700" t="s">
        <v>5</v>
      </c>
      <c r="C58" s="702" t="s">
        <v>6</v>
      </c>
      <c r="D58" s="700" t="s">
        <v>7</v>
      </c>
      <c r="E58" s="904" t="s">
        <v>8</v>
      </c>
    </row>
    <row r="59" spans="1:5" ht="86.25" customHeight="1">
      <c r="A59" s="60"/>
      <c r="B59" s="700" t="s">
        <v>9</v>
      </c>
      <c r="C59" s="702" t="s">
        <v>10</v>
      </c>
      <c r="D59" s="700" t="s">
        <v>11</v>
      </c>
      <c r="E59" s="904" t="s">
        <v>12</v>
      </c>
    </row>
    <row r="60" spans="1:5">
      <c r="A60" s="63"/>
      <c r="B60" s="5"/>
      <c r="C60" s="4"/>
      <c r="D60" s="5"/>
      <c r="E60" s="57"/>
    </row>
    <row r="61" spans="1:5" ht="15.75">
      <c r="A61" s="1514"/>
      <c r="B61" s="1515"/>
      <c r="C61" s="1515"/>
      <c r="D61" s="742"/>
      <c r="E61" s="741"/>
    </row>
    <row r="62" spans="1:5">
      <c r="A62" s="64"/>
      <c r="B62" s="2"/>
      <c r="C62" s="1"/>
      <c r="D62" s="2"/>
      <c r="E62" s="65"/>
    </row>
    <row r="63" spans="1:5">
      <c r="A63" s="64"/>
      <c r="B63" s="2"/>
      <c r="C63" s="1"/>
      <c r="D63" s="2"/>
      <c r="E63" s="65"/>
    </row>
    <row r="64" spans="1:5">
      <c r="A64" s="64"/>
      <c r="B64" s="2"/>
      <c r="C64" s="1"/>
      <c r="D64" s="2"/>
      <c r="E64" s="65"/>
    </row>
    <row r="65" spans="1:6" ht="15" customHeight="1">
      <c r="A65" s="1339" t="s">
        <v>1868</v>
      </c>
      <c r="B65" s="1340"/>
      <c r="C65" s="1341"/>
      <c r="D65" s="1496" t="s">
        <v>1919</v>
      </c>
      <c r="E65" s="1497"/>
    </row>
    <row r="66" spans="1:6">
      <c r="A66" s="1342"/>
      <c r="B66" s="1343"/>
      <c r="C66" s="1344"/>
      <c r="D66" s="1602"/>
      <c r="E66" s="1603"/>
    </row>
    <row r="67" spans="1:6">
      <c r="A67" s="1342"/>
      <c r="B67" s="1343"/>
      <c r="C67" s="1344"/>
      <c r="D67" s="1496" t="s">
        <v>1879</v>
      </c>
      <c r="E67" s="1497"/>
    </row>
    <row r="68" spans="1:6" ht="21" customHeight="1" thickBot="1">
      <c r="A68" s="1345"/>
      <c r="B68" s="1346"/>
      <c r="C68" s="1347"/>
      <c r="D68" s="1604"/>
      <c r="E68" s="1605"/>
    </row>
    <row r="69" spans="1:6" ht="15.75" thickTop="1">
      <c r="A69" s="1464" t="s">
        <v>13</v>
      </c>
      <c r="B69" s="985" t="s">
        <v>14</v>
      </c>
      <c r="C69" s="1467" t="s">
        <v>15</v>
      </c>
      <c r="D69" s="986" t="s">
        <v>16</v>
      </c>
      <c r="E69" s="66" t="s">
        <v>17</v>
      </c>
    </row>
    <row r="70" spans="1:6">
      <c r="A70" s="1465"/>
      <c r="B70" s="986" t="s">
        <v>18</v>
      </c>
      <c r="C70" s="1468"/>
      <c r="D70" s="986" t="s">
        <v>19</v>
      </c>
      <c r="E70" s="66" t="s">
        <v>20</v>
      </c>
    </row>
    <row r="71" spans="1:6">
      <c r="A71" s="1466"/>
      <c r="B71" s="7"/>
      <c r="C71" s="1469"/>
      <c r="D71" s="987"/>
      <c r="E71" s="67"/>
    </row>
    <row r="72" spans="1:6">
      <c r="A72" s="40">
        <v>1</v>
      </c>
      <c r="B72" s="8">
        <v>2</v>
      </c>
      <c r="C72" s="8">
        <v>3</v>
      </c>
      <c r="D72" s="8">
        <v>4</v>
      </c>
      <c r="E72" s="68">
        <v>5</v>
      </c>
    </row>
    <row r="73" spans="1:6">
      <c r="A73" s="1511" t="s">
        <v>22</v>
      </c>
      <c r="B73" s="1512"/>
      <c r="C73" s="1512"/>
      <c r="D73" s="1512"/>
      <c r="E73" s="1513"/>
      <c r="F73" s="79"/>
    </row>
    <row r="74" spans="1:6" ht="38.25">
      <c r="A74" s="144">
        <v>2.1</v>
      </c>
      <c r="B74" s="145" t="s">
        <v>1534</v>
      </c>
      <c r="C74" s="9" t="s">
        <v>1764</v>
      </c>
      <c r="D74" s="145" t="s">
        <v>24</v>
      </c>
      <c r="E74" s="267">
        <v>8000</v>
      </c>
      <c r="F74" s="79"/>
    </row>
    <row r="75" spans="1:6" ht="38.25">
      <c r="A75" s="144">
        <v>2.2000000000000002</v>
      </c>
      <c r="B75" s="145" t="s">
        <v>1534</v>
      </c>
      <c r="C75" s="9" t="s">
        <v>1763</v>
      </c>
      <c r="D75" s="145" t="s">
        <v>24</v>
      </c>
      <c r="E75" s="267">
        <f>27603-8000+E80</f>
        <v>35193</v>
      </c>
      <c r="F75" s="79"/>
    </row>
    <row r="76" spans="1:6">
      <c r="A76" s="144">
        <v>2.2999999999999998</v>
      </c>
      <c r="B76" s="145" t="s">
        <v>1534</v>
      </c>
      <c r="C76" s="9" t="s">
        <v>1260</v>
      </c>
      <c r="D76" s="145" t="s">
        <v>24</v>
      </c>
      <c r="E76" s="267">
        <v>1276</v>
      </c>
      <c r="F76" s="79"/>
    </row>
    <row r="77" spans="1:6">
      <c r="A77" s="1101">
        <v>2.4</v>
      </c>
      <c r="B77" s="1105" t="s">
        <v>1534</v>
      </c>
      <c r="C77" s="1109" t="s">
        <v>1261</v>
      </c>
      <c r="D77" s="1105" t="s">
        <v>28</v>
      </c>
      <c r="E77" s="1111">
        <v>1650</v>
      </c>
      <c r="F77" s="79"/>
    </row>
    <row r="78" spans="1:6">
      <c r="A78" s="1101" t="s">
        <v>2015</v>
      </c>
      <c r="B78" s="1102" t="s">
        <v>1592</v>
      </c>
      <c r="C78" s="1239" t="s">
        <v>1640</v>
      </c>
      <c r="D78" s="1102" t="s">
        <v>28</v>
      </c>
      <c r="E78" s="1115">
        <v>130</v>
      </c>
      <c r="F78" s="79"/>
    </row>
    <row r="79" spans="1:6">
      <c r="A79" s="144">
        <v>2.5</v>
      </c>
      <c r="B79" s="145" t="s">
        <v>1534</v>
      </c>
      <c r="C79" s="9" t="s">
        <v>1765</v>
      </c>
      <c r="D79" s="145" t="s">
        <v>49</v>
      </c>
      <c r="E79" s="267">
        <f>2185*1.5</f>
        <v>3277.5</v>
      </c>
      <c r="F79" s="79"/>
    </row>
    <row r="80" spans="1:6" ht="25.5">
      <c r="A80" s="144">
        <v>2.6</v>
      </c>
      <c r="B80" s="145" t="s">
        <v>23</v>
      </c>
      <c r="C80" s="9" t="s">
        <v>1712</v>
      </c>
      <c r="D80" s="145" t="s">
        <v>24</v>
      </c>
      <c r="E80" s="267">
        <v>15590</v>
      </c>
      <c r="F80" s="79"/>
    </row>
    <row r="81" spans="1:6" ht="25.5">
      <c r="A81" s="1101" t="s">
        <v>2052</v>
      </c>
      <c r="B81" s="1105" t="s">
        <v>2053</v>
      </c>
      <c r="C81" s="1106" t="s">
        <v>2054</v>
      </c>
      <c r="D81" s="1105" t="s">
        <v>49</v>
      </c>
      <c r="E81" s="1111">
        <v>8250</v>
      </c>
      <c r="F81" s="79"/>
    </row>
    <row r="82" spans="1:6" ht="25.5">
      <c r="A82" s="1101">
        <v>2.7</v>
      </c>
      <c r="B82" s="1105" t="s">
        <v>25</v>
      </c>
      <c r="C82" s="1109" t="s">
        <v>1766</v>
      </c>
      <c r="D82" s="1105" t="s">
        <v>26</v>
      </c>
      <c r="E82" s="1110">
        <f>14.57-0.095</f>
        <v>14.475</v>
      </c>
      <c r="F82" s="79"/>
    </row>
    <row r="83" spans="1:6" ht="25.5">
      <c r="A83" s="144">
        <v>2.8</v>
      </c>
      <c r="B83" s="145" t="s">
        <v>25</v>
      </c>
      <c r="C83" s="9" t="s">
        <v>1713</v>
      </c>
      <c r="D83" s="145" t="s">
        <v>26</v>
      </c>
      <c r="E83" s="269">
        <f>0.231-0.015</f>
        <v>0.21600000000000003</v>
      </c>
      <c r="F83" s="79"/>
    </row>
    <row r="84" spans="1:6" ht="25.5">
      <c r="A84" s="144">
        <v>2.9</v>
      </c>
      <c r="B84" s="145" t="s">
        <v>1534</v>
      </c>
      <c r="C84" s="9" t="s">
        <v>27</v>
      </c>
      <c r="D84" s="145" t="s">
        <v>28</v>
      </c>
      <c r="E84" s="267">
        <v>356</v>
      </c>
      <c r="F84" s="79"/>
    </row>
    <row r="85" spans="1:6" ht="63.75">
      <c r="A85" s="146">
        <v>2.1</v>
      </c>
      <c r="B85" s="145" t="s">
        <v>1534</v>
      </c>
      <c r="C85" s="349" t="s">
        <v>1262</v>
      </c>
      <c r="D85" s="350" t="s">
        <v>28</v>
      </c>
      <c r="E85" s="396">
        <v>582</v>
      </c>
      <c r="F85" s="79"/>
    </row>
    <row r="86" spans="1:6" ht="24.75" customHeight="1">
      <c r="A86" s="144">
        <v>2.11</v>
      </c>
      <c r="B86" s="145" t="s">
        <v>1534</v>
      </c>
      <c r="C86" s="349" t="s">
        <v>1758</v>
      </c>
      <c r="D86" s="350" t="s">
        <v>26</v>
      </c>
      <c r="E86" s="397">
        <v>3</v>
      </c>
      <c r="F86" s="79"/>
    </row>
    <row r="87" spans="1:6" ht="24.75" customHeight="1">
      <c r="A87" s="144">
        <v>2.12</v>
      </c>
      <c r="B87" s="145" t="s">
        <v>1534</v>
      </c>
      <c r="C87" s="349" t="s">
        <v>1759</v>
      </c>
      <c r="D87" s="350" t="s">
        <v>49</v>
      </c>
      <c r="E87" s="398">
        <v>7000</v>
      </c>
      <c r="F87" s="79"/>
    </row>
    <row r="88" spans="1:6" ht="24.75" customHeight="1">
      <c r="A88" s="144">
        <v>2.13</v>
      </c>
      <c r="B88" s="145" t="s">
        <v>1534</v>
      </c>
      <c r="C88" s="349" t="s">
        <v>1760</v>
      </c>
      <c r="D88" s="350" t="s">
        <v>57</v>
      </c>
      <c r="E88" s="396">
        <v>322</v>
      </c>
      <c r="F88" s="79"/>
    </row>
    <row r="89" spans="1:6" ht="29.25" customHeight="1">
      <c r="A89" s="1112" t="s">
        <v>1979</v>
      </c>
      <c r="B89" s="1102" t="s">
        <v>1534</v>
      </c>
      <c r="C89" s="1113" t="s">
        <v>1980</v>
      </c>
      <c r="D89" s="1102" t="s">
        <v>28</v>
      </c>
      <c r="E89" s="1104">
        <v>360</v>
      </c>
      <c r="F89" s="79"/>
    </row>
    <row r="90" spans="1:6">
      <c r="A90" s="1498" t="s">
        <v>1714</v>
      </c>
      <c r="B90" s="1499"/>
      <c r="C90" s="1499"/>
      <c r="D90" s="1499"/>
      <c r="E90" s="1500"/>
      <c r="F90" s="79"/>
    </row>
    <row r="91" spans="1:6">
      <c r="A91" s="144">
        <v>2.14</v>
      </c>
      <c r="B91" s="145" t="s">
        <v>23</v>
      </c>
      <c r="C91" s="9" t="s">
        <v>29</v>
      </c>
      <c r="D91" s="145" t="s">
        <v>24</v>
      </c>
      <c r="E91" s="267">
        <v>220</v>
      </c>
      <c r="F91" s="79"/>
    </row>
    <row r="92" spans="1:6" ht="25.5">
      <c r="A92" s="144">
        <v>2.15</v>
      </c>
      <c r="B92" s="145" t="s">
        <v>25</v>
      </c>
      <c r="C92" s="9" t="s">
        <v>1777</v>
      </c>
      <c r="D92" s="145" t="s">
        <v>26</v>
      </c>
      <c r="E92" s="269">
        <v>0.19</v>
      </c>
      <c r="F92" s="79"/>
    </row>
    <row r="93" spans="1:6" ht="25.5">
      <c r="A93" s="146">
        <v>2.16</v>
      </c>
      <c r="B93" s="145" t="s">
        <v>25</v>
      </c>
      <c r="C93" s="9" t="s">
        <v>1778</v>
      </c>
      <c r="D93" s="145" t="s">
        <v>26</v>
      </c>
      <c r="E93" s="269">
        <v>0.03</v>
      </c>
      <c r="F93" s="79"/>
    </row>
    <row r="94" spans="1:6" ht="38.25">
      <c r="A94" s="1114" t="s">
        <v>1981</v>
      </c>
      <c r="B94" s="1105" t="s">
        <v>1551</v>
      </c>
      <c r="C94" s="1279" t="s">
        <v>2055</v>
      </c>
      <c r="D94" s="1102" t="s">
        <v>24</v>
      </c>
      <c r="E94" s="1115">
        <v>654</v>
      </c>
      <c r="F94" s="79"/>
    </row>
    <row r="95" spans="1:6">
      <c r="A95" s="1473" t="s">
        <v>30</v>
      </c>
      <c r="B95" s="1474"/>
      <c r="C95" s="1474"/>
      <c r="D95" s="1474"/>
      <c r="E95" s="1475"/>
      <c r="F95" s="79"/>
    </row>
    <row r="96" spans="1:6">
      <c r="A96" s="144">
        <v>2.17</v>
      </c>
      <c r="B96" s="145" t="s">
        <v>31</v>
      </c>
      <c r="C96" s="9" t="s">
        <v>1767</v>
      </c>
      <c r="D96" s="145" t="s">
        <v>32</v>
      </c>
      <c r="E96" s="267">
        <v>1</v>
      </c>
      <c r="F96" s="79"/>
    </row>
    <row r="97" spans="1:6">
      <c r="A97" s="144">
        <v>2.1800000000000002</v>
      </c>
      <c r="B97" s="145" t="s">
        <v>31</v>
      </c>
      <c r="C97" s="9" t="s">
        <v>1768</v>
      </c>
      <c r="D97" s="145" t="s">
        <v>32</v>
      </c>
      <c r="E97" s="267">
        <v>1</v>
      </c>
      <c r="F97" s="79"/>
    </row>
    <row r="98" spans="1:6">
      <c r="A98" s="144">
        <v>2.19</v>
      </c>
      <c r="B98" s="145" t="s">
        <v>31</v>
      </c>
      <c r="C98" s="9" t="s">
        <v>1769</v>
      </c>
      <c r="D98" s="145" t="s">
        <v>32</v>
      </c>
      <c r="E98" s="267">
        <v>1</v>
      </c>
      <c r="F98" s="79"/>
    </row>
    <row r="99" spans="1:6">
      <c r="A99" s="146">
        <v>2.2000000000000002</v>
      </c>
      <c r="B99" s="145" t="s">
        <v>31</v>
      </c>
      <c r="C99" s="9" t="s">
        <v>1770</v>
      </c>
      <c r="D99" s="145" t="s">
        <v>32</v>
      </c>
      <c r="E99" s="267">
        <v>1</v>
      </c>
      <c r="F99" s="79"/>
    </row>
    <row r="100" spans="1:6">
      <c r="A100" s="144">
        <v>2.21</v>
      </c>
      <c r="B100" s="145" t="s">
        <v>31</v>
      </c>
      <c r="C100" s="9" t="s">
        <v>1771</v>
      </c>
      <c r="D100" s="145" t="s">
        <v>32</v>
      </c>
      <c r="E100" s="267">
        <v>1</v>
      </c>
      <c r="F100" s="79"/>
    </row>
    <row r="101" spans="1:6">
      <c r="A101" s="144">
        <v>2.2200000000000002</v>
      </c>
      <c r="B101" s="145" t="s">
        <v>31</v>
      </c>
      <c r="C101" s="9" t="s">
        <v>1772</v>
      </c>
      <c r="D101" s="145" t="s">
        <v>32</v>
      </c>
      <c r="E101" s="267">
        <v>1</v>
      </c>
      <c r="F101" s="79"/>
    </row>
    <row r="102" spans="1:6">
      <c r="A102" s="144">
        <v>2.23</v>
      </c>
      <c r="B102" s="145" t="s">
        <v>31</v>
      </c>
      <c r="C102" s="9" t="s">
        <v>1773</v>
      </c>
      <c r="D102" s="145" t="s">
        <v>32</v>
      </c>
      <c r="E102" s="267">
        <v>1</v>
      </c>
      <c r="F102" s="79"/>
    </row>
    <row r="103" spans="1:6">
      <c r="A103" s="144">
        <v>2.2400000000000002</v>
      </c>
      <c r="B103" s="145" t="s">
        <v>31</v>
      </c>
      <c r="C103" s="10" t="s">
        <v>1774</v>
      </c>
      <c r="D103" s="145" t="s">
        <v>32</v>
      </c>
      <c r="E103" s="267">
        <v>1</v>
      </c>
      <c r="F103" s="79"/>
    </row>
    <row r="104" spans="1:6">
      <c r="A104" s="144">
        <v>2.25</v>
      </c>
      <c r="B104" s="145" t="s">
        <v>31</v>
      </c>
      <c r="C104" s="9" t="s">
        <v>1775</v>
      </c>
      <c r="D104" s="145" t="s">
        <v>32</v>
      </c>
      <c r="E104" s="267">
        <v>1</v>
      </c>
      <c r="F104" s="79"/>
    </row>
    <row r="105" spans="1:6">
      <c r="A105" s="1473" t="s">
        <v>33</v>
      </c>
      <c r="B105" s="1474"/>
      <c r="C105" s="1474"/>
      <c r="D105" s="1474"/>
      <c r="E105" s="1475"/>
      <c r="F105" s="79"/>
    </row>
    <row r="106" spans="1:6">
      <c r="A106" s="146">
        <v>2.2599999999999998</v>
      </c>
      <c r="B106" s="145" t="s">
        <v>25</v>
      </c>
      <c r="C106" s="9" t="s">
        <v>34</v>
      </c>
      <c r="D106" s="145" t="s">
        <v>32</v>
      </c>
      <c r="E106" s="267">
        <v>2</v>
      </c>
      <c r="F106" s="79"/>
    </row>
    <row r="107" spans="1:6">
      <c r="A107" s="144">
        <v>2.27</v>
      </c>
      <c r="B107" s="145" t="s">
        <v>25</v>
      </c>
      <c r="C107" s="9" t="s">
        <v>1715</v>
      </c>
      <c r="D107" s="145" t="s">
        <v>32</v>
      </c>
      <c r="E107" s="267">
        <v>3</v>
      </c>
      <c r="F107" s="79"/>
    </row>
    <row r="108" spans="1:6">
      <c r="A108" s="1473" t="s">
        <v>1716</v>
      </c>
      <c r="B108" s="1474"/>
      <c r="C108" s="1474"/>
      <c r="D108" s="1474"/>
      <c r="E108" s="1475"/>
      <c r="F108" s="79"/>
    </row>
    <row r="109" spans="1:6" ht="38.25">
      <c r="A109" s="146">
        <v>2.2799999999999998</v>
      </c>
      <c r="B109" s="145"/>
      <c r="C109" s="9" t="s">
        <v>1717</v>
      </c>
      <c r="D109" s="145" t="s">
        <v>26</v>
      </c>
      <c r="E109" s="271">
        <f>7.33+0.876+0.264+0.226</f>
        <v>8.6959999999999997</v>
      </c>
      <c r="F109" s="79"/>
    </row>
    <row r="110" spans="1:6" ht="26.25" thickBot="1">
      <c r="A110" s="355">
        <v>2.29</v>
      </c>
      <c r="B110" s="356"/>
      <c r="C110" s="357" t="s">
        <v>1718</v>
      </c>
      <c r="D110" s="356" t="s">
        <v>32</v>
      </c>
      <c r="E110" s="399">
        <v>5</v>
      </c>
      <c r="F110" s="79"/>
    </row>
    <row r="111" spans="1:6">
      <c r="A111" s="1008"/>
      <c r="B111" s="358"/>
      <c r="C111" s="359"/>
      <c r="D111" s="358"/>
      <c r="E111" s="1009"/>
    </row>
    <row r="112" spans="1:6" ht="15.75" thickBot="1">
      <c r="A112" s="1010"/>
      <c r="B112" s="421"/>
      <c r="C112" s="422"/>
      <c r="D112" s="421"/>
      <c r="E112" s="1011"/>
    </row>
    <row r="113" spans="1:5" ht="75" customHeight="1">
      <c r="A113" s="1318" t="s">
        <v>1868</v>
      </c>
      <c r="B113" s="1319"/>
      <c r="C113" s="1319"/>
      <c r="D113" s="1319"/>
      <c r="E113" s="1320"/>
    </row>
    <row r="114" spans="1:5" ht="15.75">
      <c r="A114" s="1423"/>
      <c r="B114" s="1424"/>
      <c r="C114" s="1424"/>
      <c r="D114" s="1424"/>
      <c r="E114" s="1425"/>
    </row>
    <row r="115" spans="1:5" ht="20.25">
      <c r="A115" s="1449" t="s">
        <v>1918</v>
      </c>
      <c r="B115" s="1450"/>
      <c r="C115" s="1450"/>
      <c r="D115" s="1450"/>
      <c r="E115" s="1451"/>
    </row>
    <row r="116" spans="1:5" ht="20.25">
      <c r="A116" s="1449"/>
      <c r="B116" s="1450"/>
      <c r="C116" s="1450"/>
      <c r="D116" s="1450"/>
      <c r="E116" s="1451"/>
    </row>
    <row r="117" spans="1:5" ht="20.25">
      <c r="A117" s="1458" t="s">
        <v>44</v>
      </c>
      <c r="B117" s="1459"/>
      <c r="C117" s="1459"/>
      <c r="D117" s="1459"/>
      <c r="E117" s="1460"/>
    </row>
    <row r="118" spans="1:5" ht="20.25">
      <c r="A118" s="1000"/>
      <c r="B118" s="1001"/>
      <c r="C118" s="1001"/>
      <c r="D118" s="1001"/>
      <c r="E118" s="1002"/>
    </row>
    <row r="119" spans="1:5">
      <c r="A119" s="1452" t="s">
        <v>0</v>
      </c>
      <c r="B119" s="1453"/>
      <c r="C119" s="1453"/>
      <c r="D119" s="1453"/>
      <c r="E119" s="1454"/>
    </row>
    <row r="120" spans="1:5">
      <c r="A120" s="1402" t="s">
        <v>1</v>
      </c>
      <c r="B120" s="1403"/>
      <c r="C120" s="1403"/>
      <c r="D120" s="1403"/>
      <c r="E120" s="1404"/>
    </row>
    <row r="121" spans="1:5">
      <c r="A121" s="73"/>
      <c r="B121" s="703" t="s">
        <v>2</v>
      </c>
      <c r="C121" s="705">
        <v>45</v>
      </c>
      <c r="D121" s="703" t="s">
        <v>3</v>
      </c>
      <c r="E121" s="905" t="s">
        <v>4</v>
      </c>
    </row>
    <row r="122" spans="1:5" ht="26.25" customHeight="1">
      <c r="A122" s="74"/>
      <c r="B122" s="704" t="s">
        <v>5</v>
      </c>
      <c r="C122" s="706" t="s">
        <v>6</v>
      </c>
      <c r="D122" s="704" t="s">
        <v>7</v>
      </c>
      <c r="E122" s="906" t="s">
        <v>8</v>
      </c>
    </row>
    <row r="123" spans="1:5" ht="85.5" customHeight="1">
      <c r="A123" s="74"/>
      <c r="B123" s="704" t="s">
        <v>9</v>
      </c>
      <c r="C123" s="706" t="s">
        <v>10</v>
      </c>
      <c r="D123" s="704" t="s">
        <v>11</v>
      </c>
      <c r="E123" s="906" t="s">
        <v>12</v>
      </c>
    </row>
    <row r="124" spans="1:5" ht="24.75" customHeight="1">
      <c r="A124" s="74"/>
      <c r="B124" s="704" t="s">
        <v>36</v>
      </c>
      <c r="C124" s="706" t="s">
        <v>37</v>
      </c>
      <c r="D124" s="704" t="s">
        <v>38</v>
      </c>
      <c r="E124" s="906" t="s">
        <v>39</v>
      </c>
    </row>
    <row r="125" spans="1:5" ht="42" customHeight="1">
      <c r="A125" s="76"/>
      <c r="B125" s="704" t="s">
        <v>40</v>
      </c>
      <c r="C125" s="706" t="s">
        <v>41</v>
      </c>
      <c r="D125" s="704" t="s">
        <v>42</v>
      </c>
      <c r="E125" s="906" t="s">
        <v>43</v>
      </c>
    </row>
    <row r="126" spans="1:5">
      <c r="A126" s="76"/>
      <c r="B126" s="16"/>
      <c r="C126" s="15"/>
      <c r="D126" s="16"/>
      <c r="E126" s="72"/>
    </row>
    <row r="127" spans="1:5" ht="15.75">
      <c r="A127" s="1501"/>
      <c r="B127" s="1502"/>
      <c r="C127" s="1502"/>
      <c r="D127" s="743"/>
      <c r="E127" s="744"/>
    </row>
    <row r="128" spans="1:5" ht="15.75">
      <c r="A128" s="916"/>
      <c r="B128" s="1327"/>
      <c r="C128" s="1328"/>
      <c r="D128" s="1328"/>
      <c r="E128" s="1329"/>
    </row>
    <row r="129" spans="1:5">
      <c r="A129" s="69"/>
      <c r="B129" s="13"/>
      <c r="C129" s="12"/>
      <c r="D129" s="13"/>
      <c r="E129" s="70"/>
    </row>
    <row r="130" spans="1:5">
      <c r="A130" s="77"/>
      <c r="B130" s="78"/>
      <c r="C130" s="79"/>
      <c r="D130" s="78"/>
      <c r="E130" s="80"/>
    </row>
    <row r="131" spans="1:5" ht="15" customHeight="1">
      <c r="A131" s="1339" t="s">
        <v>1868</v>
      </c>
      <c r="B131" s="1340"/>
      <c r="C131" s="1341"/>
      <c r="D131" s="1370" t="s">
        <v>1918</v>
      </c>
      <c r="E131" s="1371"/>
    </row>
    <row r="132" spans="1:5">
      <c r="A132" s="1342"/>
      <c r="B132" s="1343"/>
      <c r="C132" s="1344"/>
      <c r="D132" s="1289"/>
      <c r="E132" s="1290"/>
    </row>
    <row r="133" spans="1:5">
      <c r="A133" s="1342"/>
      <c r="B133" s="1343"/>
      <c r="C133" s="1344"/>
      <c r="D133" s="1503" t="s">
        <v>44</v>
      </c>
      <c r="E133" s="1504"/>
    </row>
    <row r="134" spans="1:5" ht="15.75" thickBot="1">
      <c r="A134" s="1345"/>
      <c r="B134" s="1346"/>
      <c r="C134" s="1347"/>
      <c r="D134" s="1505" t="s">
        <v>411</v>
      </c>
      <c r="E134" s="1506"/>
    </row>
    <row r="135" spans="1:5" ht="25.5" customHeight="1" thickTop="1">
      <c r="A135" s="81" t="s">
        <v>408</v>
      </c>
      <c r="B135" s="1516" t="s">
        <v>409</v>
      </c>
      <c r="C135" s="1517"/>
      <c r="D135" s="1518"/>
      <c r="E135" s="82" t="s">
        <v>410</v>
      </c>
    </row>
    <row r="136" spans="1:5">
      <c r="A136" s="83">
        <v>1</v>
      </c>
      <c r="B136" s="1480">
        <v>2</v>
      </c>
      <c r="C136" s="1481"/>
      <c r="D136" s="1482"/>
      <c r="E136" s="84">
        <v>3</v>
      </c>
    </row>
    <row r="137" spans="1:5" ht="15.75" thickBot="1">
      <c r="A137" s="85"/>
      <c r="B137" s="1507" t="s">
        <v>411</v>
      </c>
      <c r="C137" s="1507"/>
      <c r="D137" s="1507"/>
      <c r="E137" s="86"/>
    </row>
    <row r="138" spans="1:5" ht="15.75" thickTop="1">
      <c r="A138" s="87">
        <v>1</v>
      </c>
      <c r="B138" s="1476" t="s">
        <v>1921</v>
      </c>
      <c r="C138" s="1476"/>
      <c r="D138" s="1476"/>
      <c r="E138" s="88"/>
    </row>
    <row r="139" spans="1:5">
      <c r="A139" s="89">
        <v>2</v>
      </c>
      <c r="B139" s="1477" t="s">
        <v>1922</v>
      </c>
      <c r="C139" s="1478"/>
      <c r="D139" s="1479"/>
      <c r="E139" s="90"/>
    </row>
    <row r="140" spans="1:5" ht="15" customHeight="1">
      <c r="A140" s="89">
        <v>3</v>
      </c>
      <c r="B140" s="1522" t="s">
        <v>1941</v>
      </c>
      <c r="C140" s="1523"/>
      <c r="D140" s="1524"/>
      <c r="E140" s="90"/>
    </row>
    <row r="141" spans="1:5">
      <c r="A141" s="91">
        <v>4</v>
      </c>
      <c r="B141" s="1495" t="s">
        <v>1942</v>
      </c>
      <c r="C141" s="1495"/>
      <c r="D141" s="1495"/>
      <c r="E141" s="92"/>
    </row>
    <row r="142" spans="1:5">
      <c r="A142" s="91">
        <v>5</v>
      </c>
      <c r="B142" s="1541" t="s">
        <v>1925</v>
      </c>
      <c r="C142" s="1541"/>
      <c r="D142" s="1541"/>
      <c r="E142" s="92"/>
    </row>
    <row r="143" spans="1:5">
      <c r="A143" s="91">
        <v>6</v>
      </c>
      <c r="B143" s="998" t="s">
        <v>1926</v>
      </c>
      <c r="C143" s="999"/>
      <c r="D143" s="47"/>
      <c r="E143" s="92"/>
    </row>
    <row r="144" spans="1:5">
      <c r="A144" s="91">
        <v>7</v>
      </c>
      <c r="B144" s="1477" t="s">
        <v>1943</v>
      </c>
      <c r="C144" s="1478"/>
      <c r="D144" s="1479"/>
      <c r="E144" s="92"/>
    </row>
    <row r="145" spans="1:5">
      <c r="A145" s="91">
        <v>8</v>
      </c>
      <c r="B145" s="1495" t="s">
        <v>1944</v>
      </c>
      <c r="C145" s="1495"/>
      <c r="D145" s="1495"/>
      <c r="E145" s="92"/>
    </row>
    <row r="146" spans="1:5">
      <c r="A146" s="69"/>
      <c r="B146" s="13"/>
      <c r="C146" s="12"/>
      <c r="D146" s="13"/>
      <c r="E146" s="70"/>
    </row>
    <row r="147" spans="1:5">
      <c r="A147" s="69"/>
      <c r="B147" s="13"/>
      <c r="C147" s="12"/>
      <c r="D147" s="13"/>
      <c r="E147" s="70"/>
    </row>
    <row r="148" spans="1:5" ht="15" customHeight="1">
      <c r="A148" s="1339" t="s">
        <v>1868</v>
      </c>
      <c r="B148" s="1340"/>
      <c r="C148" s="1341"/>
      <c r="D148" s="1370" t="s">
        <v>1918</v>
      </c>
      <c r="E148" s="1371"/>
    </row>
    <row r="149" spans="1:5">
      <c r="A149" s="1342"/>
      <c r="B149" s="1343"/>
      <c r="C149" s="1344"/>
      <c r="D149" s="1372"/>
      <c r="E149" s="1373"/>
    </row>
    <row r="150" spans="1:5">
      <c r="A150" s="1342"/>
      <c r="B150" s="1343"/>
      <c r="C150" s="1344"/>
      <c r="D150" s="1370" t="s">
        <v>44</v>
      </c>
      <c r="E150" s="1371"/>
    </row>
    <row r="151" spans="1:5" ht="25.5" customHeight="1" thickBot="1">
      <c r="A151" s="1345"/>
      <c r="B151" s="1346"/>
      <c r="C151" s="1347"/>
      <c r="D151" s="1374" t="s">
        <v>1921</v>
      </c>
      <c r="E151" s="1375"/>
    </row>
    <row r="152" spans="1:5" ht="15.75" thickTop="1">
      <c r="A152" s="1376" t="s">
        <v>13</v>
      </c>
      <c r="B152" s="18" t="s">
        <v>14</v>
      </c>
      <c r="C152" s="1405" t="s">
        <v>15</v>
      </c>
      <c r="D152" s="991" t="s">
        <v>16</v>
      </c>
      <c r="E152" s="93" t="s">
        <v>17</v>
      </c>
    </row>
    <row r="153" spans="1:5">
      <c r="A153" s="1377"/>
      <c r="B153" s="19" t="s">
        <v>18</v>
      </c>
      <c r="C153" s="1406"/>
      <c r="D153" s="991" t="s">
        <v>19</v>
      </c>
      <c r="E153" s="93" t="s">
        <v>20</v>
      </c>
    </row>
    <row r="154" spans="1:5">
      <c r="A154" s="1378"/>
      <c r="B154" s="20"/>
      <c r="C154" s="1407"/>
      <c r="D154" s="992"/>
      <c r="E154" s="94"/>
    </row>
    <row r="155" spans="1:5">
      <c r="A155" s="37">
        <v>1</v>
      </c>
      <c r="B155" s="21">
        <v>2</v>
      </c>
      <c r="C155" s="21">
        <v>3</v>
      </c>
      <c r="D155" s="21">
        <v>4</v>
      </c>
      <c r="E155" s="95">
        <v>5</v>
      </c>
    </row>
    <row r="156" spans="1:5">
      <c r="A156" s="96"/>
      <c r="B156" s="19"/>
      <c r="C156" s="22"/>
      <c r="D156" s="19"/>
      <c r="E156" s="97"/>
    </row>
    <row r="157" spans="1:5">
      <c r="A157" s="98"/>
      <c r="B157" s="1382" t="s">
        <v>45</v>
      </c>
      <c r="C157" s="1382"/>
      <c r="D157" s="1382"/>
      <c r="E157" s="1383"/>
    </row>
    <row r="158" spans="1:5">
      <c r="A158" s="1384" t="s">
        <v>46</v>
      </c>
      <c r="B158" s="1385"/>
      <c r="C158" s="1385"/>
      <c r="D158" s="1385"/>
      <c r="E158" s="1386"/>
    </row>
    <row r="159" spans="1:5">
      <c r="A159" s="37">
        <v>3.1</v>
      </c>
      <c r="B159" s="23" t="s">
        <v>47</v>
      </c>
      <c r="C159" s="511" t="s">
        <v>48</v>
      </c>
      <c r="D159" s="947" t="s">
        <v>49</v>
      </c>
      <c r="E159" s="941">
        <v>240</v>
      </c>
    </row>
    <row r="160" spans="1:5">
      <c r="A160" s="37">
        <v>3.2</v>
      </c>
      <c r="B160" s="21" t="s">
        <v>50</v>
      </c>
      <c r="C160" s="511" t="s">
        <v>51</v>
      </c>
      <c r="D160" s="947" t="s">
        <v>49</v>
      </c>
      <c r="E160" s="941">
        <v>15</v>
      </c>
    </row>
    <row r="161" spans="1:5" ht="25.5">
      <c r="A161" s="37">
        <v>3.3</v>
      </c>
      <c r="B161" s="21" t="s">
        <v>50</v>
      </c>
      <c r="C161" s="511" t="s">
        <v>52</v>
      </c>
      <c r="D161" s="947" t="s">
        <v>49</v>
      </c>
      <c r="E161" s="941">
        <v>7.19</v>
      </c>
    </row>
    <row r="162" spans="1:5">
      <c r="A162" s="37">
        <v>3.4</v>
      </c>
      <c r="B162" s="21" t="s">
        <v>53</v>
      </c>
      <c r="C162" s="511" t="s">
        <v>54</v>
      </c>
      <c r="D162" s="947" t="s">
        <v>49</v>
      </c>
      <c r="E162" s="941">
        <v>62</v>
      </c>
    </row>
    <row r="163" spans="1:5">
      <c r="A163" s="37">
        <v>3.5</v>
      </c>
      <c r="B163" s="21" t="s">
        <v>55</v>
      </c>
      <c r="C163" s="511" t="s">
        <v>56</v>
      </c>
      <c r="D163" s="947" t="s">
        <v>57</v>
      </c>
      <c r="E163" s="941">
        <v>4</v>
      </c>
    </row>
    <row r="164" spans="1:5" ht="25.5">
      <c r="A164" s="37">
        <v>3.6</v>
      </c>
      <c r="B164" s="21" t="s">
        <v>55</v>
      </c>
      <c r="C164" s="511" t="s">
        <v>58</v>
      </c>
      <c r="D164" s="947" t="s">
        <v>24</v>
      </c>
      <c r="E164" s="941">
        <v>1</v>
      </c>
    </row>
    <row r="165" spans="1:5" ht="25.5">
      <c r="A165" s="37">
        <v>3.7</v>
      </c>
      <c r="B165" s="21" t="s">
        <v>59</v>
      </c>
      <c r="C165" s="511" t="s">
        <v>60</v>
      </c>
      <c r="D165" s="947" t="s">
        <v>49</v>
      </c>
      <c r="E165" s="941">
        <v>200</v>
      </c>
    </row>
    <row r="166" spans="1:5" ht="25.5">
      <c r="A166" s="37">
        <v>3.8</v>
      </c>
      <c r="B166" s="21" t="s">
        <v>59</v>
      </c>
      <c r="C166" s="511" t="s">
        <v>61</v>
      </c>
      <c r="D166" s="947" t="s">
        <v>49</v>
      </c>
      <c r="E166" s="941">
        <v>62</v>
      </c>
    </row>
    <row r="167" spans="1:5">
      <c r="A167" s="1486" t="s">
        <v>62</v>
      </c>
      <c r="B167" s="1487"/>
      <c r="C167" s="1487"/>
      <c r="D167" s="1487"/>
      <c r="E167" s="1488"/>
    </row>
    <row r="168" spans="1:5">
      <c r="A168" s="1489" t="s">
        <v>63</v>
      </c>
      <c r="B168" s="1490"/>
      <c r="C168" s="1490"/>
      <c r="D168" s="1490"/>
      <c r="E168" s="1491"/>
    </row>
    <row r="169" spans="1:5" ht="25.5">
      <c r="A169" s="37">
        <v>3.9</v>
      </c>
      <c r="B169" s="21" t="s">
        <v>64</v>
      </c>
      <c r="C169" s="511" t="s">
        <v>65</v>
      </c>
      <c r="D169" s="947" t="s">
        <v>24</v>
      </c>
      <c r="E169" s="941">
        <f>74*1*1</f>
        <v>74</v>
      </c>
    </row>
    <row r="170" spans="1:5" ht="25.5">
      <c r="A170" s="99">
        <v>3.1</v>
      </c>
      <c r="B170" s="21" t="s">
        <v>66</v>
      </c>
      <c r="C170" s="511" t="s">
        <v>67</v>
      </c>
      <c r="D170" s="947" t="s">
        <v>49</v>
      </c>
      <c r="E170" s="941">
        <f>74*1</f>
        <v>74</v>
      </c>
    </row>
    <row r="171" spans="1:5" ht="25.5">
      <c r="A171" s="37">
        <v>3.11</v>
      </c>
      <c r="B171" s="21" t="s">
        <v>66</v>
      </c>
      <c r="C171" s="511" t="s">
        <v>68</v>
      </c>
      <c r="D171" s="947" t="s">
        <v>49</v>
      </c>
      <c r="E171" s="941">
        <f>74*1</f>
        <v>74</v>
      </c>
    </row>
    <row r="172" spans="1:5">
      <c r="A172" s="1120">
        <v>3.12</v>
      </c>
      <c r="B172" s="1121" t="s">
        <v>66</v>
      </c>
      <c r="C172" s="1122" t="s">
        <v>1982</v>
      </c>
      <c r="D172" s="1123" t="s">
        <v>49</v>
      </c>
      <c r="E172" s="1124">
        <f>74*1</f>
        <v>74</v>
      </c>
    </row>
    <row r="173" spans="1:5">
      <c r="A173" s="37">
        <v>3.13</v>
      </c>
      <c r="B173" s="21" t="s">
        <v>66</v>
      </c>
      <c r="C173" s="511" t="s">
        <v>69</v>
      </c>
      <c r="D173" s="947" t="s">
        <v>49</v>
      </c>
      <c r="E173" s="941">
        <f>74*1</f>
        <v>74</v>
      </c>
    </row>
    <row r="174" spans="1:5">
      <c r="A174" s="1492" t="s">
        <v>70</v>
      </c>
      <c r="B174" s="1493"/>
      <c r="C174" s="1493"/>
      <c r="D174" s="1493"/>
      <c r="E174" s="1494"/>
    </row>
    <row r="175" spans="1:5">
      <c r="A175" s="37">
        <v>3.14</v>
      </c>
      <c r="B175" s="21" t="s">
        <v>47</v>
      </c>
      <c r="C175" s="511" t="s">
        <v>71</v>
      </c>
      <c r="D175" s="947" t="s">
        <v>49</v>
      </c>
      <c r="E175" s="941">
        <v>240</v>
      </c>
    </row>
    <row r="176" spans="1:5" ht="25.5">
      <c r="A176" s="37">
        <v>3.15</v>
      </c>
      <c r="B176" s="21" t="s">
        <v>47</v>
      </c>
      <c r="C176" s="511" t="s">
        <v>72</v>
      </c>
      <c r="D176" s="947" t="s">
        <v>49</v>
      </c>
      <c r="E176" s="941">
        <v>91</v>
      </c>
    </row>
    <row r="177" spans="1:5">
      <c r="A177" s="37">
        <v>3.16</v>
      </c>
      <c r="B177" s="21" t="s">
        <v>47</v>
      </c>
      <c r="C177" s="511" t="s">
        <v>73</v>
      </c>
      <c r="D177" s="947" t="s">
        <v>49</v>
      </c>
      <c r="E177" s="941">
        <v>91</v>
      </c>
    </row>
    <row r="178" spans="1:5">
      <c r="A178" s="37">
        <v>3.17</v>
      </c>
      <c r="B178" s="21" t="s">
        <v>64</v>
      </c>
      <c r="C178" s="511" t="s">
        <v>74</v>
      </c>
      <c r="D178" s="947" t="s">
        <v>49</v>
      </c>
      <c r="E178" s="941">
        <v>5</v>
      </c>
    </row>
    <row r="179" spans="1:5">
      <c r="A179" s="37">
        <v>3.18</v>
      </c>
      <c r="B179" s="21" t="s">
        <v>47</v>
      </c>
      <c r="C179" s="511" t="s">
        <v>75</v>
      </c>
      <c r="D179" s="947" t="s">
        <v>49</v>
      </c>
      <c r="E179" s="941">
        <v>15</v>
      </c>
    </row>
    <row r="180" spans="1:5">
      <c r="A180" s="37">
        <v>3.19</v>
      </c>
      <c r="B180" s="21" t="s">
        <v>50</v>
      </c>
      <c r="C180" s="511" t="s">
        <v>76</v>
      </c>
      <c r="D180" s="947" t="s">
        <v>49</v>
      </c>
      <c r="E180" s="941">
        <v>22.2</v>
      </c>
    </row>
    <row r="181" spans="1:5">
      <c r="A181" s="99">
        <v>3.2</v>
      </c>
      <c r="B181" s="21" t="s">
        <v>50</v>
      </c>
      <c r="C181" s="515" t="s">
        <v>77</v>
      </c>
      <c r="D181" s="950" t="s">
        <v>49</v>
      </c>
      <c r="E181" s="951">
        <v>15</v>
      </c>
    </row>
    <row r="182" spans="1:5">
      <c r="A182" s="37">
        <v>3.21</v>
      </c>
      <c r="B182" s="21" t="s">
        <v>50</v>
      </c>
      <c r="C182" s="515" t="s">
        <v>78</v>
      </c>
      <c r="D182" s="950" t="s">
        <v>28</v>
      </c>
      <c r="E182" s="951">
        <v>46</v>
      </c>
    </row>
    <row r="183" spans="1:5">
      <c r="A183" s="37">
        <v>3.22</v>
      </c>
      <c r="B183" s="21" t="s">
        <v>79</v>
      </c>
      <c r="C183" s="511" t="s">
        <v>80</v>
      </c>
      <c r="D183" s="235" t="s">
        <v>81</v>
      </c>
      <c r="E183" s="952">
        <v>1</v>
      </c>
    </row>
    <row r="184" spans="1:5">
      <c r="A184" s="37">
        <v>3.23</v>
      </c>
      <c r="B184" s="21" t="s">
        <v>79</v>
      </c>
      <c r="C184" s="511" t="s">
        <v>82</v>
      </c>
      <c r="D184" s="235" t="s">
        <v>81</v>
      </c>
      <c r="E184" s="952">
        <v>1</v>
      </c>
    </row>
    <row r="185" spans="1:5">
      <c r="A185" s="37">
        <v>3.24</v>
      </c>
      <c r="B185" s="21" t="s">
        <v>50</v>
      </c>
      <c r="C185" s="511" t="s">
        <v>83</v>
      </c>
      <c r="D185" s="947" t="s">
        <v>28</v>
      </c>
      <c r="E185" s="941">
        <v>18.5</v>
      </c>
    </row>
    <row r="186" spans="1:5">
      <c r="A186" s="1492" t="s">
        <v>84</v>
      </c>
      <c r="B186" s="1493"/>
      <c r="C186" s="1493"/>
      <c r="D186" s="1493"/>
      <c r="E186" s="1494"/>
    </row>
    <row r="187" spans="1:5">
      <c r="A187" s="37">
        <v>3.25</v>
      </c>
      <c r="B187" s="21" t="s">
        <v>59</v>
      </c>
      <c r="C187" s="511" t="s">
        <v>85</v>
      </c>
      <c r="D187" s="947" t="s">
        <v>49</v>
      </c>
      <c r="E187" s="941">
        <v>350</v>
      </c>
    </row>
    <row r="188" spans="1:5">
      <c r="A188" s="37">
        <v>3.26</v>
      </c>
      <c r="B188" s="21" t="s">
        <v>59</v>
      </c>
      <c r="C188" s="511" t="s">
        <v>86</v>
      </c>
      <c r="D188" s="947" t="s">
        <v>49</v>
      </c>
      <c r="E188" s="941">
        <v>10</v>
      </c>
    </row>
    <row r="189" spans="1:5">
      <c r="A189" s="37">
        <v>3.27</v>
      </c>
      <c r="B189" s="21" t="s">
        <v>79</v>
      </c>
      <c r="C189" s="511" t="s">
        <v>87</v>
      </c>
      <c r="D189" s="947" t="s">
        <v>49</v>
      </c>
      <c r="E189" s="941">
        <v>350</v>
      </c>
    </row>
    <row r="190" spans="1:5">
      <c r="A190" s="37">
        <v>3.28</v>
      </c>
      <c r="B190" s="21" t="s">
        <v>88</v>
      </c>
      <c r="C190" s="511" t="s">
        <v>89</v>
      </c>
      <c r="D190" s="947" t="s">
        <v>49</v>
      </c>
      <c r="E190" s="941">
        <v>3</v>
      </c>
    </row>
    <row r="191" spans="1:5">
      <c r="A191" s="37">
        <v>3.29</v>
      </c>
      <c r="B191" s="21" t="s">
        <v>79</v>
      </c>
      <c r="C191" s="511" t="s">
        <v>90</v>
      </c>
      <c r="D191" s="947" t="s">
        <v>49</v>
      </c>
      <c r="E191" s="941">
        <v>150</v>
      </c>
    </row>
    <row r="192" spans="1:5">
      <c r="A192" s="99">
        <v>3.3</v>
      </c>
      <c r="B192" s="21" t="s">
        <v>91</v>
      </c>
      <c r="C192" s="511" t="s">
        <v>92</v>
      </c>
      <c r="D192" s="947" t="s">
        <v>57</v>
      </c>
      <c r="E192" s="941">
        <v>1</v>
      </c>
    </row>
    <row r="193" spans="1:5">
      <c r="A193" s="1508" t="s">
        <v>1702</v>
      </c>
      <c r="B193" s="1509"/>
      <c r="C193" s="1509"/>
      <c r="D193" s="1509"/>
      <c r="E193" s="1510"/>
    </row>
    <row r="194" spans="1:5" ht="25.5">
      <c r="A194" s="37">
        <v>3.31</v>
      </c>
      <c r="B194" s="21" t="s">
        <v>93</v>
      </c>
      <c r="C194" s="515" t="s">
        <v>94</v>
      </c>
      <c r="D194" s="950" t="s">
        <v>28</v>
      </c>
      <c r="E194" s="951">
        <v>74</v>
      </c>
    </row>
    <row r="195" spans="1:5">
      <c r="A195" s="37">
        <v>3.32</v>
      </c>
      <c r="B195" s="21" t="s">
        <v>64</v>
      </c>
      <c r="C195" s="515" t="s">
        <v>95</v>
      </c>
      <c r="D195" s="947" t="s">
        <v>49</v>
      </c>
      <c r="E195" s="951">
        <v>262</v>
      </c>
    </row>
    <row r="196" spans="1:5" ht="25.5" customHeight="1">
      <c r="A196" s="37">
        <v>3.33</v>
      </c>
      <c r="B196" s="21" t="s">
        <v>59</v>
      </c>
      <c r="C196" s="511" t="s">
        <v>96</v>
      </c>
      <c r="D196" s="947" t="s">
        <v>49</v>
      </c>
      <c r="E196" s="941">
        <v>200</v>
      </c>
    </row>
    <row r="197" spans="1:5" ht="25.5">
      <c r="A197" s="37">
        <v>3.34</v>
      </c>
      <c r="B197" s="21" t="s">
        <v>59</v>
      </c>
      <c r="C197" s="511" t="s">
        <v>1703</v>
      </c>
      <c r="D197" s="947" t="s">
        <v>49</v>
      </c>
      <c r="E197" s="941">
        <v>62</v>
      </c>
    </row>
    <row r="198" spans="1:5">
      <c r="A198" s="37">
        <v>3.35</v>
      </c>
      <c r="B198" s="21" t="s">
        <v>79</v>
      </c>
      <c r="C198" s="511" t="s">
        <v>97</v>
      </c>
      <c r="D198" s="947" t="s">
        <v>49</v>
      </c>
      <c r="E198" s="941">
        <v>262</v>
      </c>
    </row>
    <row r="199" spans="1:5" ht="25.5">
      <c r="A199" s="37">
        <v>3.36</v>
      </c>
      <c r="B199" s="24" t="s">
        <v>98</v>
      </c>
      <c r="C199" s="511" t="s">
        <v>99</v>
      </c>
      <c r="D199" s="512" t="s">
        <v>49</v>
      </c>
      <c r="E199" s="946">
        <v>30</v>
      </c>
    </row>
    <row r="200" spans="1:5">
      <c r="A200" s="37">
        <v>3.37</v>
      </c>
      <c r="B200" s="21" t="s">
        <v>64</v>
      </c>
      <c r="C200" s="511" t="s">
        <v>100</v>
      </c>
      <c r="D200" s="947" t="s">
        <v>57</v>
      </c>
      <c r="E200" s="941">
        <v>1</v>
      </c>
    </row>
    <row r="201" spans="1:5">
      <c r="A201" s="37">
        <v>3.38</v>
      </c>
      <c r="B201" s="21" t="s">
        <v>101</v>
      </c>
      <c r="C201" s="511" t="s">
        <v>102</v>
      </c>
      <c r="D201" s="512" t="s">
        <v>49</v>
      </c>
      <c r="E201" s="946">
        <v>15</v>
      </c>
    </row>
    <row r="202" spans="1:5">
      <c r="A202" s="1508" t="s">
        <v>103</v>
      </c>
      <c r="B202" s="1509"/>
      <c r="C202" s="1509"/>
      <c r="D202" s="1509"/>
      <c r="E202" s="1510"/>
    </row>
    <row r="203" spans="1:5">
      <c r="A203" s="37">
        <v>3.39</v>
      </c>
      <c r="B203" s="21" t="s">
        <v>91</v>
      </c>
      <c r="C203" s="511" t="s">
        <v>104</v>
      </c>
      <c r="D203" s="949" t="s">
        <v>105</v>
      </c>
      <c r="E203" s="941">
        <v>10</v>
      </c>
    </row>
    <row r="204" spans="1:5">
      <c r="A204" s="99">
        <v>3.4</v>
      </c>
      <c r="B204" s="21" t="s">
        <v>91</v>
      </c>
      <c r="C204" s="515" t="s">
        <v>106</v>
      </c>
      <c r="D204" s="949" t="s">
        <v>105</v>
      </c>
      <c r="E204" s="951">
        <v>1</v>
      </c>
    </row>
    <row r="205" spans="1:5">
      <c r="A205" s="1116">
        <v>3.41</v>
      </c>
      <c r="B205" s="1117" t="s">
        <v>91</v>
      </c>
      <c r="C205" s="1118" t="s">
        <v>107</v>
      </c>
      <c r="D205" s="1134" t="s">
        <v>105</v>
      </c>
      <c r="E205" s="1119">
        <v>7</v>
      </c>
    </row>
    <row r="206" spans="1:5">
      <c r="A206" s="99">
        <v>3.42</v>
      </c>
      <c r="B206" s="21" t="s">
        <v>50</v>
      </c>
      <c r="C206" s="511" t="s">
        <v>108</v>
      </c>
      <c r="D206" s="947" t="s">
        <v>49</v>
      </c>
      <c r="E206" s="941">
        <v>4</v>
      </c>
    </row>
    <row r="207" spans="1:5">
      <c r="A207" s="37">
        <v>3.43</v>
      </c>
      <c r="B207" s="21" t="s">
        <v>88</v>
      </c>
      <c r="C207" s="511" t="s">
        <v>109</v>
      </c>
      <c r="D207" s="949" t="s">
        <v>105</v>
      </c>
      <c r="E207" s="951">
        <v>5</v>
      </c>
    </row>
    <row r="208" spans="1:5">
      <c r="A208" s="1492" t="s">
        <v>110</v>
      </c>
      <c r="B208" s="1493"/>
      <c r="C208" s="1493"/>
      <c r="D208" s="1493"/>
      <c r="E208" s="1494"/>
    </row>
    <row r="209" spans="1:6">
      <c r="A209" s="37">
        <v>3.44</v>
      </c>
      <c r="B209" s="23" t="s">
        <v>53</v>
      </c>
      <c r="C209" s="511" t="s">
        <v>111</v>
      </c>
      <c r="D209" s="947" t="s">
        <v>49</v>
      </c>
      <c r="E209" s="941">
        <v>62</v>
      </c>
    </row>
    <row r="210" spans="1:6">
      <c r="A210" s="1519" t="s">
        <v>1700</v>
      </c>
      <c r="B210" s="1520"/>
      <c r="C210" s="1520"/>
      <c r="D210" s="1520"/>
      <c r="E210" s="1521"/>
      <c r="F210" s="79"/>
    </row>
    <row r="211" spans="1:6">
      <c r="A211" s="912" t="s">
        <v>1704</v>
      </c>
      <c r="B211" s="143"/>
      <c r="C211" s="511" t="s">
        <v>1701</v>
      </c>
      <c r="D211" s="512" t="s">
        <v>149</v>
      </c>
      <c r="E211" s="946">
        <v>1</v>
      </c>
      <c r="F211" s="79"/>
    </row>
    <row r="212" spans="1:6">
      <c r="A212" s="77"/>
      <c r="B212" s="78"/>
      <c r="C212" s="79"/>
      <c r="D212" s="78"/>
      <c r="E212" s="80"/>
    </row>
    <row r="213" spans="1:6" ht="15" customHeight="1">
      <c r="A213" s="1339" t="s">
        <v>1868</v>
      </c>
      <c r="B213" s="1340"/>
      <c r="C213" s="1341"/>
      <c r="D213" s="1370" t="s">
        <v>1918</v>
      </c>
      <c r="E213" s="1371"/>
    </row>
    <row r="214" spans="1:6">
      <c r="A214" s="1342"/>
      <c r="B214" s="1343"/>
      <c r="C214" s="1344"/>
      <c r="D214" s="1372"/>
      <c r="E214" s="1373"/>
    </row>
    <row r="215" spans="1:6" ht="28.5" customHeight="1">
      <c r="A215" s="1342"/>
      <c r="B215" s="1343"/>
      <c r="C215" s="1344"/>
      <c r="D215" s="1370" t="s">
        <v>44</v>
      </c>
      <c r="E215" s="1371"/>
    </row>
    <row r="216" spans="1:6" ht="33.75" customHeight="1" thickBot="1">
      <c r="A216" s="1345"/>
      <c r="B216" s="1346"/>
      <c r="C216" s="1347"/>
      <c r="D216" s="1374" t="s">
        <v>1922</v>
      </c>
      <c r="E216" s="1375"/>
    </row>
    <row r="217" spans="1:6" ht="15.75" thickTop="1">
      <c r="A217" s="1376" t="s">
        <v>13</v>
      </c>
      <c r="B217" s="18" t="s">
        <v>14</v>
      </c>
      <c r="C217" s="1405" t="s">
        <v>15</v>
      </c>
      <c r="D217" s="991" t="s">
        <v>16</v>
      </c>
      <c r="E217" s="93" t="s">
        <v>17</v>
      </c>
    </row>
    <row r="218" spans="1:6">
      <c r="A218" s="1377"/>
      <c r="B218" s="19" t="s">
        <v>18</v>
      </c>
      <c r="C218" s="1406"/>
      <c r="D218" s="991" t="s">
        <v>19</v>
      </c>
      <c r="E218" s="93" t="s">
        <v>20</v>
      </c>
    </row>
    <row r="219" spans="1:6">
      <c r="A219" s="1378"/>
      <c r="B219" s="20"/>
      <c r="C219" s="1407"/>
      <c r="D219" s="992"/>
      <c r="E219" s="94"/>
    </row>
    <row r="220" spans="1:6">
      <c r="A220" s="37">
        <v>1</v>
      </c>
      <c r="B220" s="21">
        <v>2</v>
      </c>
      <c r="C220" s="21">
        <v>3</v>
      </c>
      <c r="D220" s="21">
        <v>4</v>
      </c>
      <c r="E220" s="95">
        <v>5</v>
      </c>
    </row>
    <row r="221" spans="1:6">
      <c r="A221" s="96"/>
      <c r="B221" s="19"/>
      <c r="C221" s="22"/>
      <c r="D221" s="19"/>
      <c r="E221" s="97"/>
    </row>
    <row r="222" spans="1:6">
      <c r="A222" s="98"/>
      <c r="B222" s="1382" t="s">
        <v>45</v>
      </c>
      <c r="C222" s="1382"/>
      <c r="D222" s="1382"/>
      <c r="E222" s="1383"/>
    </row>
    <row r="223" spans="1:6">
      <c r="A223" s="1384" t="s">
        <v>112</v>
      </c>
      <c r="B223" s="1385"/>
      <c r="C223" s="1385"/>
      <c r="D223" s="1385"/>
      <c r="E223" s="1386"/>
    </row>
    <row r="224" spans="1:6" ht="25.5">
      <c r="A224" s="37">
        <v>3.45</v>
      </c>
      <c r="B224" s="21" t="s">
        <v>113</v>
      </c>
      <c r="C224" s="511" t="s">
        <v>114</v>
      </c>
      <c r="D224" s="947" t="s">
        <v>24</v>
      </c>
      <c r="E224" s="948">
        <v>2.3745099999999999</v>
      </c>
    </row>
    <row r="225" spans="1:5" ht="38.25">
      <c r="A225" s="37">
        <v>3.46</v>
      </c>
      <c r="B225" s="25" t="s">
        <v>115</v>
      </c>
      <c r="C225" s="511" t="s">
        <v>116</v>
      </c>
      <c r="D225" s="947" t="s">
        <v>24</v>
      </c>
      <c r="E225" s="948">
        <v>6.6645199999999996</v>
      </c>
    </row>
    <row r="226" spans="1:5" ht="38.25">
      <c r="A226" s="37">
        <v>3.47</v>
      </c>
      <c r="B226" s="21" t="s">
        <v>117</v>
      </c>
      <c r="C226" s="511" t="s">
        <v>118</v>
      </c>
      <c r="D226" s="947" t="s">
        <v>119</v>
      </c>
      <c r="E226" s="948">
        <v>0.12483240000000002</v>
      </c>
    </row>
    <row r="227" spans="1:5" ht="38.25">
      <c r="A227" s="37">
        <v>3.48</v>
      </c>
      <c r="B227" s="21" t="s">
        <v>120</v>
      </c>
      <c r="C227" s="511" t="s">
        <v>121</v>
      </c>
      <c r="D227" s="947" t="s">
        <v>24</v>
      </c>
      <c r="E227" s="948">
        <v>7.4999999999999997E-2</v>
      </c>
    </row>
    <row r="228" spans="1:5" ht="38.25">
      <c r="A228" s="37">
        <v>3.49</v>
      </c>
      <c r="B228" s="21" t="s">
        <v>64</v>
      </c>
      <c r="C228" s="521" t="s">
        <v>122</v>
      </c>
      <c r="D228" s="947" t="s">
        <v>49</v>
      </c>
      <c r="E228" s="948">
        <v>1.4014</v>
      </c>
    </row>
    <row r="229" spans="1:5">
      <c r="A229" s="77"/>
      <c r="B229" s="78"/>
      <c r="C229" s="79"/>
      <c r="D229" s="78"/>
      <c r="E229" s="80"/>
    </row>
    <row r="230" spans="1:5" ht="15" customHeight="1">
      <c r="A230" s="1339" t="s">
        <v>1868</v>
      </c>
      <c r="B230" s="1340"/>
      <c r="C230" s="1341"/>
      <c r="D230" s="1370" t="s">
        <v>1918</v>
      </c>
      <c r="E230" s="1371"/>
    </row>
    <row r="231" spans="1:5">
      <c r="A231" s="1342"/>
      <c r="B231" s="1343"/>
      <c r="C231" s="1344"/>
      <c r="D231" s="1372"/>
      <c r="E231" s="1373"/>
    </row>
    <row r="232" spans="1:5">
      <c r="A232" s="1342"/>
      <c r="B232" s="1343"/>
      <c r="C232" s="1344"/>
      <c r="D232" s="1370" t="s">
        <v>44</v>
      </c>
      <c r="E232" s="1371"/>
    </row>
    <row r="233" spans="1:5" ht="31.5" customHeight="1" thickBot="1">
      <c r="A233" s="1345"/>
      <c r="B233" s="1346"/>
      <c r="C233" s="1347"/>
      <c r="D233" s="1374" t="s">
        <v>1923</v>
      </c>
      <c r="E233" s="1375"/>
    </row>
    <row r="234" spans="1:5" ht="15.75" thickTop="1">
      <c r="A234" s="1376" t="s">
        <v>13</v>
      </c>
      <c r="B234" s="18" t="s">
        <v>14</v>
      </c>
      <c r="C234" s="1405" t="s">
        <v>15</v>
      </c>
      <c r="D234" s="991" t="s">
        <v>16</v>
      </c>
      <c r="E234" s="93" t="s">
        <v>17</v>
      </c>
    </row>
    <row r="235" spans="1:5">
      <c r="A235" s="1377"/>
      <c r="B235" s="19" t="s">
        <v>18</v>
      </c>
      <c r="C235" s="1406"/>
      <c r="D235" s="991" t="s">
        <v>19</v>
      </c>
      <c r="E235" s="93" t="s">
        <v>20</v>
      </c>
    </row>
    <row r="236" spans="1:5">
      <c r="A236" s="1378"/>
      <c r="B236" s="20"/>
      <c r="C236" s="1407"/>
      <c r="D236" s="992"/>
      <c r="E236" s="94"/>
    </row>
    <row r="237" spans="1:5">
      <c r="A237" s="37">
        <v>1</v>
      </c>
      <c r="B237" s="21">
        <v>2</v>
      </c>
      <c r="C237" s="21">
        <v>3</v>
      </c>
      <c r="D237" s="21">
        <v>4</v>
      </c>
      <c r="E237" s="95">
        <v>5</v>
      </c>
    </row>
    <row r="238" spans="1:5">
      <c r="A238" s="96"/>
      <c r="B238" s="19"/>
      <c r="C238" s="22"/>
      <c r="D238" s="19"/>
      <c r="E238" s="97"/>
    </row>
    <row r="239" spans="1:5">
      <c r="A239" s="100"/>
      <c r="B239" s="1382" t="s">
        <v>123</v>
      </c>
      <c r="C239" s="1382"/>
      <c r="D239" s="1382"/>
      <c r="E239" s="1383"/>
    </row>
    <row r="240" spans="1:5">
      <c r="A240" s="1486" t="s">
        <v>124</v>
      </c>
      <c r="B240" s="1487"/>
      <c r="C240" s="1487"/>
      <c r="D240" s="1487"/>
      <c r="E240" s="1488"/>
    </row>
    <row r="241" spans="1:5">
      <c r="A241" s="99">
        <v>3.5</v>
      </c>
      <c r="B241" s="915" t="s">
        <v>125</v>
      </c>
      <c r="C241" s="523" t="s">
        <v>126</v>
      </c>
      <c r="D241" s="303" t="s">
        <v>105</v>
      </c>
      <c r="E241" s="927">
        <v>1</v>
      </c>
    </row>
    <row r="242" spans="1:5">
      <c r="A242" s="37">
        <v>3.51</v>
      </c>
      <c r="B242" s="915" t="str">
        <f>B241</f>
        <v>B.03.01.01</v>
      </c>
      <c r="C242" s="523" t="s">
        <v>127</v>
      </c>
      <c r="D242" s="303" t="s">
        <v>105</v>
      </c>
      <c r="E242" s="927">
        <v>2</v>
      </c>
    </row>
    <row r="243" spans="1:5">
      <c r="A243" s="99">
        <v>3.52</v>
      </c>
      <c r="B243" s="915" t="str">
        <f t="shared" ref="B243:B247" si="0">B242</f>
        <v>B.03.01.01</v>
      </c>
      <c r="C243" s="523" t="s">
        <v>128</v>
      </c>
      <c r="D243" s="303" t="s">
        <v>105</v>
      </c>
      <c r="E243" s="927">
        <v>3</v>
      </c>
    </row>
    <row r="244" spans="1:5">
      <c r="A244" s="37">
        <v>3.53</v>
      </c>
      <c r="B244" s="915" t="str">
        <f t="shared" si="0"/>
        <v>B.03.01.01</v>
      </c>
      <c r="C244" s="523" t="s">
        <v>129</v>
      </c>
      <c r="D244" s="303" t="s">
        <v>105</v>
      </c>
      <c r="E244" s="927">
        <v>1</v>
      </c>
    </row>
    <row r="245" spans="1:5" ht="25.5">
      <c r="A245" s="99">
        <v>3.54</v>
      </c>
      <c r="B245" s="915" t="str">
        <f t="shared" si="0"/>
        <v>B.03.01.01</v>
      </c>
      <c r="C245" s="523" t="s">
        <v>130</v>
      </c>
      <c r="D245" s="303" t="s">
        <v>105</v>
      </c>
      <c r="E245" s="927">
        <v>2</v>
      </c>
    </row>
    <row r="246" spans="1:5">
      <c r="A246" s="37">
        <v>3.55</v>
      </c>
      <c r="B246" s="915" t="str">
        <f t="shared" si="0"/>
        <v>B.03.01.01</v>
      </c>
      <c r="C246" s="523" t="s">
        <v>131</v>
      </c>
      <c r="D246" s="303" t="s">
        <v>132</v>
      </c>
      <c r="E246" s="927">
        <v>9</v>
      </c>
    </row>
    <row r="247" spans="1:5">
      <c r="A247" s="99">
        <v>3.56</v>
      </c>
      <c r="B247" s="915" t="str">
        <f t="shared" si="0"/>
        <v>B.03.01.01</v>
      </c>
      <c r="C247" s="523" t="s">
        <v>133</v>
      </c>
      <c r="D247" s="303" t="s">
        <v>32</v>
      </c>
      <c r="E247" s="927">
        <v>1</v>
      </c>
    </row>
    <row r="248" spans="1:5">
      <c r="A248" s="1525" t="s">
        <v>134</v>
      </c>
      <c r="B248" s="1526"/>
      <c r="C248" s="1526"/>
      <c r="D248" s="1526"/>
      <c r="E248" s="1527"/>
    </row>
    <row r="249" spans="1:5" ht="25.5">
      <c r="A249" s="37">
        <v>3.57</v>
      </c>
      <c r="B249" s="915" t="s">
        <v>125</v>
      </c>
      <c r="C249" s="523" t="s">
        <v>135</v>
      </c>
      <c r="D249" s="303" t="s">
        <v>136</v>
      </c>
      <c r="E249" s="927">
        <v>10</v>
      </c>
    </row>
    <row r="250" spans="1:5">
      <c r="A250" s="37">
        <v>3.58</v>
      </c>
      <c r="B250" s="915" t="str">
        <f>B249</f>
        <v>B.03.01.01</v>
      </c>
      <c r="C250" s="523" t="s">
        <v>137</v>
      </c>
      <c r="D250" s="303" t="s">
        <v>28</v>
      </c>
      <c r="E250" s="927">
        <v>20</v>
      </c>
    </row>
    <row r="251" spans="1:5">
      <c r="A251" s="37">
        <v>3.59</v>
      </c>
      <c r="B251" s="915" t="str">
        <f t="shared" ref="B251:B273" si="1">B250</f>
        <v>B.03.01.01</v>
      </c>
      <c r="C251" s="523" t="s">
        <v>138</v>
      </c>
      <c r="D251" s="303" t="s">
        <v>28</v>
      </c>
      <c r="E251" s="927">
        <v>4</v>
      </c>
    </row>
    <row r="252" spans="1:5">
      <c r="A252" s="99">
        <v>3.6</v>
      </c>
      <c r="B252" s="915" t="str">
        <f t="shared" si="1"/>
        <v>B.03.01.01</v>
      </c>
      <c r="C252" s="523" t="s">
        <v>139</v>
      </c>
      <c r="D252" s="303" t="s">
        <v>105</v>
      </c>
      <c r="E252" s="927">
        <v>10</v>
      </c>
    </row>
    <row r="253" spans="1:5">
      <c r="A253" s="37">
        <v>3.61</v>
      </c>
      <c r="B253" s="915" t="str">
        <f t="shared" si="1"/>
        <v>B.03.01.01</v>
      </c>
      <c r="C253" s="523" t="s">
        <v>140</v>
      </c>
      <c r="D253" s="303" t="s">
        <v>28</v>
      </c>
      <c r="E253" s="927">
        <v>24</v>
      </c>
    </row>
    <row r="254" spans="1:5">
      <c r="A254" s="37">
        <v>3.62</v>
      </c>
      <c r="B254" s="915" t="str">
        <f t="shared" si="1"/>
        <v>B.03.01.01</v>
      </c>
      <c r="C254" s="523" t="s">
        <v>141</v>
      </c>
      <c r="D254" s="303" t="s">
        <v>28</v>
      </c>
      <c r="E254" s="927">
        <v>5</v>
      </c>
    </row>
    <row r="255" spans="1:5" ht="25.5">
      <c r="A255" s="37">
        <v>3.63</v>
      </c>
      <c r="B255" s="915" t="str">
        <f t="shared" si="1"/>
        <v>B.03.01.01</v>
      </c>
      <c r="C255" s="523" t="s">
        <v>142</v>
      </c>
      <c r="D255" s="303" t="s">
        <v>28</v>
      </c>
      <c r="E255" s="927">
        <v>40</v>
      </c>
    </row>
    <row r="256" spans="1:5" ht="25.5">
      <c r="A256" s="37">
        <v>3.64</v>
      </c>
      <c r="B256" s="915" t="str">
        <f t="shared" si="1"/>
        <v>B.03.01.01</v>
      </c>
      <c r="C256" s="523" t="s">
        <v>143</v>
      </c>
      <c r="D256" s="303" t="s">
        <v>28</v>
      </c>
      <c r="E256" s="927">
        <v>15</v>
      </c>
    </row>
    <row r="257" spans="1:5">
      <c r="A257" s="37">
        <v>3.65</v>
      </c>
      <c r="B257" s="915" t="str">
        <f t="shared" si="1"/>
        <v>B.03.01.01</v>
      </c>
      <c r="C257" s="523" t="s">
        <v>144</v>
      </c>
      <c r="D257" s="303" t="s">
        <v>105</v>
      </c>
      <c r="E257" s="927">
        <v>2</v>
      </c>
    </row>
    <row r="258" spans="1:5">
      <c r="A258" s="37">
        <v>3.66</v>
      </c>
      <c r="B258" s="915" t="str">
        <f t="shared" si="1"/>
        <v>B.03.01.01</v>
      </c>
      <c r="C258" s="523" t="s">
        <v>145</v>
      </c>
      <c r="D258" s="303" t="s">
        <v>105</v>
      </c>
      <c r="E258" s="927">
        <v>6</v>
      </c>
    </row>
    <row r="259" spans="1:5">
      <c r="A259" s="37">
        <v>3.67</v>
      </c>
      <c r="B259" s="915" t="str">
        <f t="shared" si="1"/>
        <v>B.03.01.01</v>
      </c>
      <c r="C259" s="523" t="s">
        <v>146</v>
      </c>
      <c r="D259" s="303" t="s">
        <v>105</v>
      </c>
      <c r="E259" s="927">
        <v>6</v>
      </c>
    </row>
    <row r="260" spans="1:5" ht="25.5">
      <c r="A260" s="37">
        <v>3.68</v>
      </c>
      <c r="B260" s="915" t="str">
        <f t="shared" si="1"/>
        <v>B.03.01.01</v>
      </c>
      <c r="C260" s="523" t="s">
        <v>147</v>
      </c>
      <c r="D260" s="303" t="s">
        <v>105</v>
      </c>
      <c r="E260" s="927">
        <v>8</v>
      </c>
    </row>
    <row r="261" spans="1:5">
      <c r="A261" s="37">
        <v>3.69</v>
      </c>
      <c r="B261" s="915" t="str">
        <f t="shared" si="1"/>
        <v>B.03.01.01</v>
      </c>
      <c r="C261" s="523" t="s">
        <v>148</v>
      </c>
      <c r="D261" s="303" t="s">
        <v>149</v>
      </c>
      <c r="E261" s="927">
        <v>3</v>
      </c>
    </row>
    <row r="262" spans="1:5" ht="25.5">
      <c r="A262" s="99">
        <v>3.7</v>
      </c>
      <c r="B262" s="915" t="str">
        <f t="shared" si="1"/>
        <v>B.03.01.01</v>
      </c>
      <c r="C262" s="523" t="s">
        <v>150</v>
      </c>
      <c r="D262" s="303" t="s">
        <v>149</v>
      </c>
      <c r="E262" s="927">
        <v>3</v>
      </c>
    </row>
    <row r="263" spans="1:5">
      <c r="A263" s="37">
        <v>3.71</v>
      </c>
      <c r="B263" s="915" t="str">
        <f t="shared" si="1"/>
        <v>B.03.01.01</v>
      </c>
      <c r="C263" s="523" t="s">
        <v>151</v>
      </c>
      <c r="D263" s="303" t="s">
        <v>105</v>
      </c>
      <c r="E263" s="927">
        <v>6</v>
      </c>
    </row>
    <row r="264" spans="1:5">
      <c r="A264" s="37">
        <v>3.72</v>
      </c>
      <c r="B264" s="915" t="str">
        <f t="shared" si="1"/>
        <v>B.03.01.01</v>
      </c>
      <c r="C264" s="523" t="s">
        <v>152</v>
      </c>
      <c r="D264" s="303" t="s">
        <v>105</v>
      </c>
      <c r="E264" s="927">
        <v>6</v>
      </c>
    </row>
    <row r="265" spans="1:5">
      <c r="A265" s="37">
        <v>3.73</v>
      </c>
      <c r="B265" s="915" t="str">
        <f t="shared" si="1"/>
        <v>B.03.01.01</v>
      </c>
      <c r="C265" s="523" t="s">
        <v>153</v>
      </c>
      <c r="D265" s="303" t="s">
        <v>105</v>
      </c>
      <c r="E265" s="927">
        <v>4</v>
      </c>
    </row>
    <row r="266" spans="1:5" ht="25.5">
      <c r="A266" s="37">
        <v>3.74</v>
      </c>
      <c r="B266" s="915" t="str">
        <f t="shared" si="1"/>
        <v>B.03.01.01</v>
      </c>
      <c r="C266" s="523" t="s">
        <v>154</v>
      </c>
      <c r="D266" s="303" t="s">
        <v>105</v>
      </c>
      <c r="E266" s="927">
        <v>8</v>
      </c>
    </row>
    <row r="267" spans="1:5" ht="25.5">
      <c r="A267" s="37">
        <v>3.75</v>
      </c>
      <c r="B267" s="915" t="str">
        <f t="shared" si="1"/>
        <v>B.03.01.01</v>
      </c>
      <c r="C267" s="523" t="s">
        <v>155</v>
      </c>
      <c r="D267" s="303" t="s">
        <v>105</v>
      </c>
      <c r="E267" s="927">
        <v>3</v>
      </c>
    </row>
    <row r="268" spans="1:5" ht="25.5">
      <c r="A268" s="37">
        <v>3.76</v>
      </c>
      <c r="B268" s="915" t="str">
        <f t="shared" si="1"/>
        <v>B.03.01.01</v>
      </c>
      <c r="C268" s="523" t="s">
        <v>156</v>
      </c>
      <c r="D268" s="303" t="s">
        <v>149</v>
      </c>
      <c r="E268" s="927">
        <v>3</v>
      </c>
    </row>
    <row r="269" spans="1:5">
      <c r="A269" s="37">
        <v>3.77</v>
      </c>
      <c r="B269" s="915" t="str">
        <f t="shared" si="1"/>
        <v>B.03.01.01</v>
      </c>
      <c r="C269" s="523" t="s">
        <v>157</v>
      </c>
      <c r="D269" s="303" t="s">
        <v>28</v>
      </c>
      <c r="E269" s="927">
        <v>55</v>
      </c>
    </row>
    <row r="270" spans="1:5" ht="25.5">
      <c r="A270" s="37">
        <v>3.78</v>
      </c>
      <c r="B270" s="915" t="str">
        <f t="shared" si="1"/>
        <v>B.03.01.01</v>
      </c>
      <c r="C270" s="523" t="s">
        <v>158</v>
      </c>
      <c r="D270" s="303" t="s">
        <v>28</v>
      </c>
      <c r="E270" s="927">
        <v>55</v>
      </c>
    </row>
    <row r="271" spans="1:5">
      <c r="A271" s="37">
        <v>3.79</v>
      </c>
      <c r="B271" s="915" t="str">
        <f t="shared" si="1"/>
        <v>B.03.01.01</v>
      </c>
      <c r="C271" s="523" t="s">
        <v>159</v>
      </c>
      <c r="D271" s="303" t="s">
        <v>28</v>
      </c>
      <c r="E271" s="927">
        <v>40</v>
      </c>
    </row>
    <row r="272" spans="1:5">
      <c r="A272" s="99">
        <v>3.8</v>
      </c>
      <c r="B272" s="915" t="str">
        <f t="shared" si="1"/>
        <v>B.03.01.01</v>
      </c>
      <c r="C272" s="523" t="s">
        <v>160</v>
      </c>
      <c r="D272" s="303" t="s">
        <v>28</v>
      </c>
      <c r="E272" s="927">
        <v>15</v>
      </c>
    </row>
    <row r="273" spans="1:5">
      <c r="A273" s="37">
        <v>3.8100000000000098</v>
      </c>
      <c r="B273" s="915" t="str">
        <f t="shared" si="1"/>
        <v>B.03.01.01</v>
      </c>
      <c r="C273" s="523" t="s">
        <v>161</v>
      </c>
      <c r="D273" s="303" t="s">
        <v>149</v>
      </c>
      <c r="E273" s="927">
        <v>1</v>
      </c>
    </row>
    <row r="274" spans="1:5">
      <c r="A274" s="1483" t="s">
        <v>162</v>
      </c>
      <c r="B274" s="1484"/>
      <c r="C274" s="1484"/>
      <c r="D274" s="1484"/>
      <c r="E274" s="1485"/>
    </row>
    <row r="275" spans="1:5" ht="25.5">
      <c r="A275" s="37">
        <v>3.82</v>
      </c>
      <c r="B275" s="915" t="s">
        <v>125</v>
      </c>
      <c r="C275" s="523" t="s">
        <v>163</v>
      </c>
      <c r="D275" s="303" t="s">
        <v>136</v>
      </c>
      <c r="E275" s="927">
        <v>3</v>
      </c>
    </row>
    <row r="276" spans="1:5">
      <c r="A276" s="37">
        <v>3.83</v>
      </c>
      <c r="B276" s="915" t="str">
        <f>B275</f>
        <v>B.03.01.01</v>
      </c>
      <c r="C276" s="523" t="s">
        <v>164</v>
      </c>
      <c r="D276" s="303" t="s">
        <v>28</v>
      </c>
      <c r="E276" s="927">
        <v>4</v>
      </c>
    </row>
    <row r="277" spans="1:5">
      <c r="A277" s="37">
        <v>3.84</v>
      </c>
      <c r="B277" s="915" t="str">
        <f t="shared" ref="B277:B297" si="2">B276</f>
        <v>B.03.01.01</v>
      </c>
      <c r="C277" s="523" t="s">
        <v>139</v>
      </c>
      <c r="D277" s="303" t="s">
        <v>105</v>
      </c>
      <c r="E277" s="927">
        <v>3</v>
      </c>
    </row>
    <row r="278" spans="1:5">
      <c r="A278" s="37">
        <v>3.85</v>
      </c>
      <c r="B278" s="915" t="str">
        <f t="shared" si="2"/>
        <v>B.03.01.01</v>
      </c>
      <c r="C278" s="523" t="s">
        <v>140</v>
      </c>
      <c r="D278" s="303" t="s">
        <v>28</v>
      </c>
      <c r="E278" s="927">
        <v>4</v>
      </c>
    </row>
    <row r="279" spans="1:5" ht="25.5">
      <c r="A279" s="37">
        <v>3.86</v>
      </c>
      <c r="B279" s="915" t="str">
        <f t="shared" si="2"/>
        <v>B.03.01.01</v>
      </c>
      <c r="C279" s="523" t="s">
        <v>165</v>
      </c>
      <c r="D279" s="303" t="s">
        <v>24</v>
      </c>
      <c r="E279" s="927">
        <v>24.5</v>
      </c>
    </row>
    <row r="280" spans="1:5" ht="25.5">
      <c r="A280" s="37">
        <v>3.87</v>
      </c>
      <c r="B280" s="915" t="str">
        <f t="shared" si="2"/>
        <v>B.03.01.01</v>
      </c>
      <c r="C280" s="523" t="s">
        <v>166</v>
      </c>
      <c r="D280" s="303" t="s">
        <v>24</v>
      </c>
      <c r="E280" s="927">
        <v>24.5</v>
      </c>
    </row>
    <row r="281" spans="1:5">
      <c r="A281" s="37">
        <v>3.88</v>
      </c>
      <c r="B281" s="915" t="str">
        <f t="shared" si="2"/>
        <v>B.03.01.01</v>
      </c>
      <c r="C281" s="523" t="s">
        <v>167</v>
      </c>
      <c r="D281" s="303" t="s">
        <v>24</v>
      </c>
      <c r="E281" s="927">
        <v>24.5</v>
      </c>
    </row>
    <row r="282" spans="1:5">
      <c r="A282" s="37">
        <v>3.89</v>
      </c>
      <c r="B282" s="915" t="str">
        <f t="shared" si="2"/>
        <v>B.03.01.01</v>
      </c>
      <c r="C282" s="523" t="s">
        <v>168</v>
      </c>
      <c r="D282" s="303" t="s">
        <v>28</v>
      </c>
      <c r="E282" s="927">
        <v>15</v>
      </c>
    </row>
    <row r="283" spans="1:5">
      <c r="A283" s="99">
        <v>3.9</v>
      </c>
      <c r="B283" s="915" t="str">
        <f t="shared" si="2"/>
        <v>B.03.01.01</v>
      </c>
      <c r="C283" s="523" t="s">
        <v>169</v>
      </c>
      <c r="D283" s="303" t="s">
        <v>28</v>
      </c>
      <c r="E283" s="927">
        <v>4</v>
      </c>
    </row>
    <row r="284" spans="1:5" ht="25.5">
      <c r="A284" s="37">
        <v>3.91</v>
      </c>
      <c r="B284" s="915" t="str">
        <f t="shared" si="2"/>
        <v>B.03.01.01</v>
      </c>
      <c r="C284" s="523" t="s">
        <v>170</v>
      </c>
      <c r="D284" s="303" t="s">
        <v>28</v>
      </c>
      <c r="E284" s="927">
        <v>4.5</v>
      </c>
    </row>
    <row r="285" spans="1:5" ht="25.5">
      <c r="A285" s="37">
        <v>3.92</v>
      </c>
      <c r="B285" s="915" t="str">
        <f t="shared" si="2"/>
        <v>B.03.01.01</v>
      </c>
      <c r="C285" s="523" t="s">
        <v>171</v>
      </c>
      <c r="D285" s="303" t="s">
        <v>28</v>
      </c>
      <c r="E285" s="927">
        <v>20</v>
      </c>
    </row>
    <row r="286" spans="1:5">
      <c r="A286" s="37">
        <v>3.93</v>
      </c>
      <c r="B286" s="915" t="str">
        <f t="shared" si="2"/>
        <v>B.03.01.01</v>
      </c>
      <c r="C286" s="523" t="s">
        <v>172</v>
      </c>
      <c r="D286" s="303" t="s">
        <v>105</v>
      </c>
      <c r="E286" s="927">
        <v>2</v>
      </c>
    </row>
    <row r="287" spans="1:5">
      <c r="A287" s="37">
        <v>3.94</v>
      </c>
      <c r="B287" s="915" t="str">
        <f t="shared" si="2"/>
        <v>B.03.01.01</v>
      </c>
      <c r="C287" s="523" t="s">
        <v>173</v>
      </c>
      <c r="D287" s="303" t="s">
        <v>105</v>
      </c>
      <c r="E287" s="927">
        <v>3</v>
      </c>
    </row>
    <row r="288" spans="1:5">
      <c r="A288" s="37">
        <v>3.95</v>
      </c>
      <c r="B288" s="915" t="str">
        <f t="shared" si="2"/>
        <v>B.03.01.01</v>
      </c>
      <c r="C288" s="523" t="s">
        <v>174</v>
      </c>
      <c r="D288" s="303" t="s">
        <v>105</v>
      </c>
      <c r="E288" s="927">
        <v>3</v>
      </c>
    </row>
    <row r="289" spans="1:5">
      <c r="A289" s="37">
        <v>3.96</v>
      </c>
      <c r="B289" s="915" t="str">
        <f t="shared" si="2"/>
        <v>B.03.01.01</v>
      </c>
      <c r="C289" s="523" t="s">
        <v>175</v>
      </c>
      <c r="D289" s="303" t="s">
        <v>149</v>
      </c>
      <c r="E289" s="927">
        <v>4</v>
      </c>
    </row>
    <row r="290" spans="1:5">
      <c r="A290" s="37">
        <v>3.97</v>
      </c>
      <c r="B290" s="915" t="str">
        <f t="shared" si="2"/>
        <v>B.03.01.01</v>
      </c>
      <c r="C290" s="523" t="s">
        <v>176</v>
      </c>
      <c r="D290" s="303" t="s">
        <v>149</v>
      </c>
      <c r="E290" s="927">
        <v>4</v>
      </c>
    </row>
    <row r="291" spans="1:5">
      <c r="A291" s="37">
        <v>3.98</v>
      </c>
      <c r="B291" s="915" t="str">
        <f t="shared" si="2"/>
        <v>B.03.01.01</v>
      </c>
      <c r="C291" s="523" t="s">
        <v>177</v>
      </c>
      <c r="D291" s="303" t="s">
        <v>149</v>
      </c>
      <c r="E291" s="927">
        <v>3</v>
      </c>
    </row>
    <row r="292" spans="1:5">
      <c r="A292" s="37">
        <v>3.99</v>
      </c>
      <c r="B292" s="915" t="str">
        <f t="shared" si="2"/>
        <v>B.03.01.01</v>
      </c>
      <c r="C292" s="523" t="s">
        <v>178</v>
      </c>
      <c r="D292" s="303" t="s">
        <v>149</v>
      </c>
      <c r="E292" s="927">
        <v>3</v>
      </c>
    </row>
    <row r="293" spans="1:5">
      <c r="A293" s="101">
        <v>3.1</v>
      </c>
      <c r="B293" s="915" t="str">
        <f t="shared" si="2"/>
        <v>B.03.01.01</v>
      </c>
      <c r="C293" s="523" t="s">
        <v>179</v>
      </c>
      <c r="D293" s="303" t="s">
        <v>149</v>
      </c>
      <c r="E293" s="927">
        <v>3</v>
      </c>
    </row>
    <row r="294" spans="1:5">
      <c r="A294" s="37">
        <v>3.101</v>
      </c>
      <c r="B294" s="915" t="str">
        <f t="shared" si="2"/>
        <v>B.03.01.01</v>
      </c>
      <c r="C294" s="523" t="s">
        <v>180</v>
      </c>
      <c r="D294" s="303" t="s">
        <v>181</v>
      </c>
      <c r="E294" s="927">
        <v>4</v>
      </c>
    </row>
    <row r="295" spans="1:5">
      <c r="A295" s="101">
        <v>3.1019999999999999</v>
      </c>
      <c r="B295" s="915" t="str">
        <f t="shared" si="2"/>
        <v>B.03.01.01</v>
      </c>
      <c r="C295" s="523" t="s">
        <v>182</v>
      </c>
      <c r="D295" s="303" t="s">
        <v>181</v>
      </c>
      <c r="E295" s="927">
        <v>3</v>
      </c>
    </row>
    <row r="296" spans="1:5">
      <c r="A296" s="37">
        <v>3.1030000000000002</v>
      </c>
      <c r="B296" s="915" t="str">
        <f t="shared" si="2"/>
        <v>B.03.01.01</v>
      </c>
      <c r="C296" s="523" t="s">
        <v>183</v>
      </c>
      <c r="D296" s="303" t="s">
        <v>28</v>
      </c>
      <c r="E296" s="927">
        <v>43.5</v>
      </c>
    </row>
    <row r="297" spans="1:5">
      <c r="A297" s="101">
        <v>3.1040000000000001</v>
      </c>
      <c r="B297" s="915" t="str">
        <f t="shared" si="2"/>
        <v>B.03.01.01</v>
      </c>
      <c r="C297" s="523" t="s">
        <v>184</v>
      </c>
      <c r="D297" s="303" t="s">
        <v>149</v>
      </c>
      <c r="E297" s="927">
        <v>1</v>
      </c>
    </row>
    <row r="298" spans="1:5">
      <c r="A298" s="1483" t="s">
        <v>185</v>
      </c>
      <c r="B298" s="1484"/>
      <c r="C298" s="1484"/>
      <c r="D298" s="1484"/>
      <c r="E298" s="1485"/>
    </row>
    <row r="299" spans="1:5">
      <c r="A299" s="37">
        <v>3.105</v>
      </c>
      <c r="B299" s="915" t="s">
        <v>186</v>
      </c>
      <c r="C299" s="523" t="s">
        <v>187</v>
      </c>
      <c r="D299" s="303" t="s">
        <v>136</v>
      </c>
      <c r="E299" s="927">
        <v>5</v>
      </c>
    </row>
    <row r="300" spans="1:5">
      <c r="A300" s="37">
        <v>3.1059999999999999</v>
      </c>
      <c r="B300" s="915" t="str">
        <f>B299</f>
        <v>B.03.02.01</v>
      </c>
      <c r="C300" s="523" t="s">
        <v>188</v>
      </c>
      <c r="D300" s="303" t="s">
        <v>105</v>
      </c>
      <c r="E300" s="927">
        <v>5</v>
      </c>
    </row>
    <row r="301" spans="1:5">
      <c r="A301" s="37">
        <v>3.1070000000000002</v>
      </c>
      <c r="B301" s="915" t="str">
        <f t="shared" ref="B301:B320" si="3">B300</f>
        <v>B.03.02.01</v>
      </c>
      <c r="C301" s="523" t="s">
        <v>189</v>
      </c>
      <c r="D301" s="303" t="s">
        <v>105</v>
      </c>
      <c r="E301" s="927">
        <v>3</v>
      </c>
    </row>
    <row r="302" spans="1:5">
      <c r="A302" s="37">
        <v>3.1080000000000001</v>
      </c>
      <c r="B302" s="915" t="str">
        <f t="shared" si="3"/>
        <v>B.03.02.01</v>
      </c>
      <c r="C302" s="523" t="s">
        <v>190</v>
      </c>
      <c r="D302" s="303" t="s">
        <v>105</v>
      </c>
      <c r="E302" s="927">
        <v>1</v>
      </c>
    </row>
    <row r="303" spans="1:5" ht="25.5">
      <c r="A303" s="37">
        <v>3.109</v>
      </c>
      <c r="B303" s="915" t="str">
        <f t="shared" si="3"/>
        <v>B.03.02.01</v>
      </c>
      <c r="C303" s="523" t="s">
        <v>191</v>
      </c>
      <c r="D303" s="303" t="s">
        <v>105</v>
      </c>
      <c r="E303" s="927">
        <v>1</v>
      </c>
    </row>
    <row r="304" spans="1:5">
      <c r="A304" s="101">
        <v>3.11</v>
      </c>
      <c r="B304" s="915" t="str">
        <f t="shared" si="3"/>
        <v>B.03.02.01</v>
      </c>
      <c r="C304" s="523" t="s">
        <v>192</v>
      </c>
      <c r="D304" s="303" t="s">
        <v>49</v>
      </c>
      <c r="E304" s="927">
        <v>4.1399999999999997</v>
      </c>
    </row>
    <row r="305" spans="1:5">
      <c r="A305" s="37">
        <v>3.1110000000000002</v>
      </c>
      <c r="B305" s="915" t="str">
        <f t="shared" si="3"/>
        <v>B.03.02.01</v>
      </c>
      <c r="C305" s="523" t="s">
        <v>193</v>
      </c>
      <c r="D305" s="303" t="s">
        <v>49</v>
      </c>
      <c r="E305" s="927">
        <v>2.16</v>
      </c>
    </row>
    <row r="306" spans="1:5">
      <c r="A306" s="37">
        <v>3.1120000000000001</v>
      </c>
      <c r="B306" s="915" t="str">
        <f t="shared" si="3"/>
        <v>B.03.02.01</v>
      </c>
      <c r="C306" s="523" t="s">
        <v>194</v>
      </c>
      <c r="D306" s="303" t="s">
        <v>49</v>
      </c>
      <c r="E306" s="927">
        <v>1.66</v>
      </c>
    </row>
    <row r="307" spans="1:5">
      <c r="A307" s="37">
        <v>3.113</v>
      </c>
      <c r="B307" s="915" t="str">
        <f t="shared" si="3"/>
        <v>B.03.02.01</v>
      </c>
      <c r="C307" s="523" t="s">
        <v>195</v>
      </c>
      <c r="D307" s="303" t="s">
        <v>28</v>
      </c>
      <c r="E307" s="927">
        <v>2</v>
      </c>
    </row>
    <row r="308" spans="1:5">
      <c r="A308" s="37">
        <v>3.1139999999999999</v>
      </c>
      <c r="B308" s="915" t="str">
        <f t="shared" si="3"/>
        <v>B.03.02.01</v>
      </c>
      <c r="C308" s="523" t="s">
        <v>196</v>
      </c>
      <c r="D308" s="303" t="s">
        <v>28</v>
      </c>
      <c r="E308" s="927">
        <v>6</v>
      </c>
    </row>
    <row r="309" spans="1:5">
      <c r="A309" s="37">
        <v>3.1150000000000002</v>
      </c>
      <c r="B309" s="915" t="str">
        <f t="shared" si="3"/>
        <v>B.03.02.01</v>
      </c>
      <c r="C309" s="523" t="s">
        <v>197</v>
      </c>
      <c r="D309" s="303" t="s">
        <v>105</v>
      </c>
      <c r="E309" s="927">
        <v>4</v>
      </c>
    </row>
    <row r="310" spans="1:5">
      <c r="A310" s="37">
        <v>3.1160000000000001</v>
      </c>
      <c r="B310" s="915" t="str">
        <f t="shared" si="3"/>
        <v>B.03.02.01</v>
      </c>
      <c r="C310" s="523" t="s">
        <v>198</v>
      </c>
      <c r="D310" s="303" t="s">
        <v>105</v>
      </c>
      <c r="E310" s="927">
        <v>2</v>
      </c>
    </row>
    <row r="311" spans="1:5">
      <c r="A311" s="37">
        <v>3.117</v>
      </c>
      <c r="B311" s="915" t="str">
        <f t="shared" si="3"/>
        <v>B.03.02.01</v>
      </c>
      <c r="C311" s="523" t="s">
        <v>199</v>
      </c>
      <c r="D311" s="303" t="s">
        <v>105</v>
      </c>
      <c r="E311" s="927">
        <v>2</v>
      </c>
    </row>
    <row r="312" spans="1:5">
      <c r="A312" s="37">
        <v>3.1179999999999999</v>
      </c>
      <c r="B312" s="915" t="str">
        <f t="shared" si="3"/>
        <v>B.03.02.01</v>
      </c>
      <c r="C312" s="523" t="s">
        <v>200</v>
      </c>
      <c r="D312" s="303" t="s">
        <v>105</v>
      </c>
      <c r="E312" s="927">
        <v>6</v>
      </c>
    </row>
    <row r="313" spans="1:5">
      <c r="A313" s="37">
        <v>3.1190000000000002</v>
      </c>
      <c r="B313" s="915" t="str">
        <f t="shared" si="3"/>
        <v>B.03.02.01</v>
      </c>
      <c r="C313" s="523" t="s">
        <v>201</v>
      </c>
      <c r="D313" s="303" t="s">
        <v>105</v>
      </c>
      <c r="E313" s="927">
        <v>2</v>
      </c>
    </row>
    <row r="314" spans="1:5">
      <c r="A314" s="101">
        <v>3.12</v>
      </c>
      <c r="B314" s="915" t="str">
        <f t="shared" si="3"/>
        <v>B.03.02.01</v>
      </c>
      <c r="C314" s="523" t="s">
        <v>202</v>
      </c>
      <c r="D314" s="303" t="s">
        <v>105</v>
      </c>
      <c r="E314" s="927">
        <v>6</v>
      </c>
    </row>
    <row r="315" spans="1:5">
      <c r="A315" s="37">
        <v>3.121</v>
      </c>
      <c r="B315" s="915" t="str">
        <f t="shared" si="3"/>
        <v>B.03.02.01</v>
      </c>
      <c r="C315" s="523" t="s">
        <v>203</v>
      </c>
      <c r="D315" s="303" t="s">
        <v>105</v>
      </c>
      <c r="E315" s="927">
        <v>2</v>
      </c>
    </row>
    <row r="316" spans="1:5">
      <c r="A316" s="37">
        <v>3.1219999999999999</v>
      </c>
      <c r="B316" s="915" t="str">
        <f t="shared" si="3"/>
        <v>B.03.02.01</v>
      </c>
      <c r="C316" s="523" t="s">
        <v>204</v>
      </c>
      <c r="D316" s="303" t="s">
        <v>105</v>
      </c>
      <c r="E316" s="927">
        <v>10</v>
      </c>
    </row>
    <row r="317" spans="1:5" ht="25.5">
      <c r="A317" s="37">
        <v>3.1230000000000002</v>
      </c>
      <c r="B317" s="915" t="str">
        <f t="shared" si="3"/>
        <v>B.03.02.01</v>
      </c>
      <c r="C317" s="523" t="s">
        <v>205</v>
      </c>
      <c r="D317" s="303" t="s">
        <v>105</v>
      </c>
      <c r="E317" s="927">
        <v>4</v>
      </c>
    </row>
    <row r="318" spans="1:5" ht="25.5">
      <c r="A318" s="37">
        <v>3.1240000000000001</v>
      </c>
      <c r="B318" s="915" t="str">
        <f t="shared" si="3"/>
        <v>B.03.02.01</v>
      </c>
      <c r="C318" s="523" t="s">
        <v>206</v>
      </c>
      <c r="D318" s="303" t="s">
        <v>49</v>
      </c>
      <c r="E318" s="927">
        <v>9.5500000000000007</v>
      </c>
    </row>
    <row r="319" spans="1:5">
      <c r="A319" s="37">
        <v>3.125</v>
      </c>
      <c r="B319" s="915" t="str">
        <f t="shared" si="3"/>
        <v>B.03.02.01</v>
      </c>
      <c r="C319" s="523" t="s">
        <v>207</v>
      </c>
      <c r="D319" s="303" t="s">
        <v>149</v>
      </c>
      <c r="E319" s="927">
        <v>1</v>
      </c>
    </row>
    <row r="320" spans="1:5">
      <c r="A320" s="37">
        <v>3.1259999999999999</v>
      </c>
      <c r="B320" s="915" t="str">
        <f t="shared" si="3"/>
        <v>B.03.02.01</v>
      </c>
      <c r="C320" s="523" t="s">
        <v>208</v>
      </c>
      <c r="D320" s="303" t="s">
        <v>149</v>
      </c>
      <c r="E320" s="927">
        <v>1</v>
      </c>
    </row>
    <row r="321" spans="1:5">
      <c r="A321" s="1483" t="s">
        <v>209</v>
      </c>
      <c r="B321" s="1484"/>
      <c r="C321" s="1484"/>
      <c r="D321" s="1484"/>
      <c r="E321" s="1485"/>
    </row>
    <row r="322" spans="1:5" ht="25.5">
      <c r="A322" s="37">
        <v>3.1269999999999998</v>
      </c>
      <c r="B322" s="915" t="s">
        <v>186</v>
      </c>
      <c r="C322" s="523" t="s">
        <v>135</v>
      </c>
      <c r="D322" s="303" t="s">
        <v>136</v>
      </c>
      <c r="E322" s="927">
        <v>4</v>
      </c>
    </row>
    <row r="323" spans="1:5">
      <c r="A323" s="37">
        <v>3.1280000000000001</v>
      </c>
      <c r="B323" s="915" t="str">
        <f>B322</f>
        <v>B.03.02.01</v>
      </c>
      <c r="C323" s="523" t="s">
        <v>139</v>
      </c>
      <c r="D323" s="303" t="s">
        <v>105</v>
      </c>
      <c r="E323" s="927">
        <v>4</v>
      </c>
    </row>
    <row r="324" spans="1:5">
      <c r="A324" s="37">
        <v>3.129</v>
      </c>
      <c r="B324" s="915" t="str">
        <f t="shared" ref="B324:B343" si="4">B323</f>
        <v>B.03.02.01</v>
      </c>
      <c r="C324" s="523" t="s">
        <v>210</v>
      </c>
      <c r="D324" s="303" t="s">
        <v>149</v>
      </c>
      <c r="E324" s="927">
        <v>2</v>
      </c>
    </row>
    <row r="325" spans="1:5" ht="38.25">
      <c r="A325" s="101">
        <v>3.13</v>
      </c>
      <c r="B325" s="915" t="str">
        <f t="shared" si="4"/>
        <v>B.03.02.01</v>
      </c>
      <c r="C325" s="523" t="s">
        <v>211</v>
      </c>
      <c r="D325" s="303" t="s">
        <v>149</v>
      </c>
      <c r="E325" s="927">
        <v>1</v>
      </c>
    </row>
    <row r="326" spans="1:5" ht="51">
      <c r="A326" s="37">
        <v>3.1309999999999998</v>
      </c>
      <c r="B326" s="915" t="str">
        <f t="shared" si="4"/>
        <v>B.03.02.01</v>
      </c>
      <c r="C326" s="523" t="s">
        <v>212</v>
      </c>
      <c r="D326" s="303" t="s">
        <v>149</v>
      </c>
      <c r="E326" s="927">
        <v>1</v>
      </c>
    </row>
    <row r="327" spans="1:5">
      <c r="A327" s="37">
        <v>3.1320000000000001</v>
      </c>
      <c r="B327" s="915" t="str">
        <f t="shared" si="4"/>
        <v>B.03.02.01</v>
      </c>
      <c r="C327" s="523" t="s">
        <v>213</v>
      </c>
      <c r="D327" s="303" t="s">
        <v>105</v>
      </c>
      <c r="E327" s="927">
        <v>2</v>
      </c>
    </row>
    <row r="328" spans="1:5">
      <c r="A328" s="37">
        <v>3.133</v>
      </c>
      <c r="B328" s="915" t="str">
        <f t="shared" si="4"/>
        <v>B.03.02.01</v>
      </c>
      <c r="C328" s="523" t="s">
        <v>214</v>
      </c>
      <c r="D328" s="303" t="s">
        <v>105</v>
      </c>
      <c r="E328" s="927">
        <v>2</v>
      </c>
    </row>
    <row r="329" spans="1:5">
      <c r="A329" s="37">
        <v>3.1339999999999999</v>
      </c>
      <c r="B329" s="915" t="str">
        <f t="shared" si="4"/>
        <v>B.03.02.01</v>
      </c>
      <c r="C329" s="523" t="s">
        <v>215</v>
      </c>
      <c r="D329" s="303" t="s">
        <v>105</v>
      </c>
      <c r="E329" s="927">
        <v>2</v>
      </c>
    </row>
    <row r="330" spans="1:5" ht="28.5" customHeight="1">
      <c r="A330" s="37">
        <v>3.1349999999999998</v>
      </c>
      <c r="B330" s="915" t="str">
        <f t="shared" si="4"/>
        <v>B.03.02.01</v>
      </c>
      <c r="C330" s="523" t="s">
        <v>216</v>
      </c>
      <c r="D330" s="303" t="s">
        <v>105</v>
      </c>
      <c r="E330" s="927">
        <v>2</v>
      </c>
    </row>
    <row r="331" spans="1:5">
      <c r="A331" s="37">
        <v>3.1360000000000001</v>
      </c>
      <c r="B331" s="915" t="str">
        <f t="shared" si="4"/>
        <v>B.03.02.01</v>
      </c>
      <c r="C331" s="523" t="s">
        <v>217</v>
      </c>
      <c r="D331" s="303" t="s">
        <v>28</v>
      </c>
      <c r="E331" s="927">
        <v>22</v>
      </c>
    </row>
    <row r="332" spans="1:5" ht="25.5">
      <c r="A332" s="37">
        <v>3.137</v>
      </c>
      <c r="B332" s="915" t="str">
        <f t="shared" si="4"/>
        <v>B.03.02.01</v>
      </c>
      <c r="C332" s="523" t="s">
        <v>218</v>
      </c>
      <c r="D332" s="303" t="s">
        <v>28</v>
      </c>
      <c r="E332" s="927">
        <v>22</v>
      </c>
    </row>
    <row r="333" spans="1:5" ht="25.5">
      <c r="A333" s="37">
        <v>3.1379999999999999</v>
      </c>
      <c r="B333" s="915" t="str">
        <f t="shared" si="4"/>
        <v>B.03.02.01</v>
      </c>
      <c r="C333" s="523" t="s">
        <v>219</v>
      </c>
      <c r="D333" s="303" t="s">
        <v>28</v>
      </c>
      <c r="E333" s="927">
        <v>22</v>
      </c>
    </row>
    <row r="334" spans="1:5" ht="25.5">
      <c r="A334" s="37">
        <v>3.1389999999999998</v>
      </c>
      <c r="B334" s="915" t="str">
        <f t="shared" si="4"/>
        <v>B.03.02.01</v>
      </c>
      <c r="C334" s="523" t="s">
        <v>220</v>
      </c>
      <c r="D334" s="303" t="s">
        <v>28</v>
      </c>
      <c r="E334" s="927">
        <v>8</v>
      </c>
    </row>
    <row r="335" spans="1:5">
      <c r="A335" s="101">
        <v>3.14</v>
      </c>
      <c r="B335" s="915" t="str">
        <f t="shared" si="4"/>
        <v>B.03.02.01</v>
      </c>
      <c r="C335" s="523" t="s">
        <v>221</v>
      </c>
      <c r="D335" s="303" t="s">
        <v>105</v>
      </c>
      <c r="E335" s="927">
        <v>2</v>
      </c>
    </row>
    <row r="336" spans="1:5">
      <c r="A336" s="37">
        <v>3.141</v>
      </c>
      <c r="B336" s="915" t="str">
        <f t="shared" si="4"/>
        <v>B.03.02.01</v>
      </c>
      <c r="C336" s="523" t="s">
        <v>222</v>
      </c>
      <c r="D336" s="303" t="s">
        <v>105</v>
      </c>
      <c r="E336" s="927">
        <v>4</v>
      </c>
    </row>
    <row r="337" spans="1:5">
      <c r="A337" s="37">
        <v>3.1419999999999999</v>
      </c>
      <c r="B337" s="915" t="str">
        <f t="shared" si="4"/>
        <v>B.03.02.01</v>
      </c>
      <c r="C337" s="523" t="s">
        <v>223</v>
      </c>
      <c r="D337" s="303" t="s">
        <v>105</v>
      </c>
      <c r="E337" s="927">
        <v>4</v>
      </c>
    </row>
    <row r="338" spans="1:5">
      <c r="A338" s="37">
        <v>3.14300000000001</v>
      </c>
      <c r="B338" s="915" t="str">
        <f t="shared" si="4"/>
        <v>B.03.02.01</v>
      </c>
      <c r="C338" s="523" t="s">
        <v>224</v>
      </c>
      <c r="D338" s="303" t="s">
        <v>28</v>
      </c>
      <c r="E338" s="927">
        <v>22</v>
      </c>
    </row>
    <row r="339" spans="1:5">
      <c r="A339" s="37">
        <v>3.1440000000000099</v>
      </c>
      <c r="B339" s="915" t="str">
        <f t="shared" si="4"/>
        <v>B.03.02.01</v>
      </c>
      <c r="C339" s="523" t="s">
        <v>225</v>
      </c>
      <c r="D339" s="303" t="s">
        <v>28</v>
      </c>
      <c r="E339" s="927">
        <v>22</v>
      </c>
    </row>
    <row r="340" spans="1:5">
      <c r="A340" s="37">
        <v>3.1450000000000098</v>
      </c>
      <c r="B340" s="915" t="str">
        <f t="shared" si="4"/>
        <v>B.03.02.01</v>
      </c>
      <c r="C340" s="523" t="s">
        <v>226</v>
      </c>
      <c r="D340" s="303" t="s">
        <v>149</v>
      </c>
      <c r="E340" s="927">
        <v>1</v>
      </c>
    </row>
    <row r="341" spans="1:5">
      <c r="A341" s="37">
        <v>3.1460000000000101</v>
      </c>
      <c r="B341" s="915" t="str">
        <f t="shared" si="4"/>
        <v>B.03.02.01</v>
      </c>
      <c r="C341" s="523" t="s">
        <v>227</v>
      </c>
      <c r="D341" s="303" t="s">
        <v>149</v>
      </c>
      <c r="E341" s="927">
        <v>1</v>
      </c>
    </row>
    <row r="342" spans="1:5" ht="25.5">
      <c r="A342" s="37">
        <v>3.14700000000001</v>
      </c>
      <c r="B342" s="915" t="str">
        <f t="shared" si="4"/>
        <v>B.03.02.01</v>
      </c>
      <c r="C342" s="523" t="s">
        <v>228</v>
      </c>
      <c r="D342" s="303" t="s">
        <v>149</v>
      </c>
      <c r="E342" s="927">
        <v>1</v>
      </c>
    </row>
    <row r="343" spans="1:5">
      <c r="A343" s="37">
        <v>3.1480000000000099</v>
      </c>
      <c r="B343" s="915" t="str">
        <f t="shared" si="4"/>
        <v>B.03.02.01</v>
      </c>
      <c r="C343" s="523" t="s">
        <v>229</v>
      </c>
      <c r="D343" s="303" t="s">
        <v>149</v>
      </c>
      <c r="E343" s="927">
        <v>1</v>
      </c>
    </row>
    <row r="344" spans="1:5">
      <c r="A344" s="77"/>
      <c r="B344" s="78"/>
      <c r="C344" s="79"/>
      <c r="D344" s="78"/>
      <c r="E344" s="80"/>
    </row>
    <row r="345" spans="1:5" ht="15" customHeight="1">
      <c r="A345" s="1339" t="s">
        <v>1868</v>
      </c>
      <c r="B345" s="1340"/>
      <c r="C345" s="1341"/>
      <c r="D345" s="1370" t="s">
        <v>1918</v>
      </c>
      <c r="E345" s="1371"/>
    </row>
    <row r="346" spans="1:5">
      <c r="A346" s="1342"/>
      <c r="B346" s="1343"/>
      <c r="C346" s="1344"/>
      <c r="D346" s="1372"/>
      <c r="E346" s="1373"/>
    </row>
    <row r="347" spans="1:5">
      <c r="A347" s="1342"/>
      <c r="B347" s="1343"/>
      <c r="C347" s="1344"/>
      <c r="D347" s="1370" t="s">
        <v>44</v>
      </c>
      <c r="E347" s="1371"/>
    </row>
    <row r="348" spans="1:5" ht="38.25" customHeight="1" thickBot="1">
      <c r="A348" s="1345"/>
      <c r="B348" s="1346"/>
      <c r="C348" s="1347"/>
      <c r="D348" s="1374" t="s">
        <v>1924</v>
      </c>
      <c r="E348" s="1375"/>
    </row>
    <row r="349" spans="1:5" ht="15.75" thickTop="1">
      <c r="A349" s="1376" t="s">
        <v>13</v>
      </c>
      <c r="B349" s="18" t="s">
        <v>14</v>
      </c>
      <c r="C349" s="1405" t="s">
        <v>15</v>
      </c>
      <c r="D349" s="991" t="s">
        <v>16</v>
      </c>
      <c r="E349" s="93" t="s">
        <v>17</v>
      </c>
    </row>
    <row r="350" spans="1:5">
      <c r="A350" s="1377"/>
      <c r="B350" s="19" t="s">
        <v>18</v>
      </c>
      <c r="C350" s="1406"/>
      <c r="D350" s="991" t="s">
        <v>19</v>
      </c>
      <c r="E350" s="93" t="s">
        <v>20</v>
      </c>
    </row>
    <row r="351" spans="1:5">
      <c r="A351" s="1378"/>
      <c r="B351" s="20"/>
      <c r="C351" s="1407"/>
      <c r="D351" s="992"/>
      <c r="E351" s="94"/>
    </row>
    <row r="352" spans="1:5">
      <c r="A352" s="37">
        <v>1</v>
      </c>
      <c r="B352" s="21">
        <v>2</v>
      </c>
      <c r="C352" s="21">
        <v>3</v>
      </c>
      <c r="D352" s="21">
        <v>4</v>
      </c>
      <c r="E352" s="95">
        <v>5</v>
      </c>
    </row>
    <row r="353" spans="1:5">
      <c r="A353" s="96"/>
      <c r="B353" s="19"/>
      <c r="C353" s="22"/>
      <c r="D353" s="19"/>
      <c r="E353" s="97"/>
    </row>
    <row r="354" spans="1:5">
      <c r="A354" s="102"/>
      <c r="B354" s="1382" t="s">
        <v>230</v>
      </c>
      <c r="C354" s="1382"/>
      <c r="D354" s="1382"/>
      <c r="E354" s="1383"/>
    </row>
    <row r="355" spans="1:5">
      <c r="A355" s="1486" t="s">
        <v>231</v>
      </c>
      <c r="B355" s="1487"/>
      <c r="C355" s="1487"/>
      <c r="D355" s="1487"/>
      <c r="E355" s="1488"/>
    </row>
    <row r="356" spans="1:5">
      <c r="A356" s="914">
        <v>3.149</v>
      </c>
      <c r="B356" s="915" t="s">
        <v>232</v>
      </c>
      <c r="C356" s="521" t="s">
        <v>233</v>
      </c>
      <c r="D356" s="935" t="s">
        <v>149</v>
      </c>
      <c r="E356" s="936">
        <v>1</v>
      </c>
    </row>
    <row r="357" spans="1:5">
      <c r="A357" s="1483" t="s">
        <v>234</v>
      </c>
      <c r="B357" s="1484"/>
      <c r="C357" s="1484"/>
      <c r="D357" s="1484"/>
      <c r="E357" s="1485"/>
    </row>
    <row r="358" spans="1:5">
      <c r="A358" s="103">
        <v>3.15</v>
      </c>
      <c r="B358" s="915" t="s">
        <v>232</v>
      </c>
      <c r="C358" s="521" t="s">
        <v>235</v>
      </c>
      <c r="D358" s="935" t="s">
        <v>149</v>
      </c>
      <c r="E358" s="936">
        <v>1</v>
      </c>
    </row>
    <row r="359" spans="1:5">
      <c r="A359" s="914">
        <v>3.1509999999999998</v>
      </c>
      <c r="B359" s="915" t="s">
        <v>232</v>
      </c>
      <c r="C359" s="521" t="s">
        <v>236</v>
      </c>
      <c r="D359" s="935" t="s">
        <v>149</v>
      </c>
      <c r="E359" s="936">
        <v>1</v>
      </c>
    </row>
    <row r="360" spans="1:5">
      <c r="A360" s="103">
        <v>3.1520000000000001</v>
      </c>
      <c r="B360" s="915" t="s">
        <v>232</v>
      </c>
      <c r="C360" s="521" t="s">
        <v>237</v>
      </c>
      <c r="D360" s="935" t="s">
        <v>149</v>
      </c>
      <c r="E360" s="936">
        <v>1</v>
      </c>
    </row>
    <row r="361" spans="1:5" ht="25.5">
      <c r="A361" s="914">
        <v>3.153</v>
      </c>
      <c r="B361" s="915" t="s">
        <v>232</v>
      </c>
      <c r="C361" s="521" t="s">
        <v>238</v>
      </c>
      <c r="D361" s="935" t="s">
        <v>149</v>
      </c>
      <c r="E361" s="936">
        <v>1</v>
      </c>
    </row>
    <row r="362" spans="1:5">
      <c r="A362" s="103">
        <v>3.1539999999999999</v>
      </c>
      <c r="B362" s="915" t="s">
        <v>232</v>
      </c>
      <c r="C362" s="521" t="s">
        <v>239</v>
      </c>
      <c r="D362" s="935" t="s">
        <v>149</v>
      </c>
      <c r="E362" s="936">
        <v>1</v>
      </c>
    </row>
    <row r="363" spans="1:5">
      <c r="A363" s="1243">
        <v>3.1549999999999998</v>
      </c>
      <c r="B363" s="1244" t="s">
        <v>232</v>
      </c>
      <c r="C363" s="1242" t="s">
        <v>382</v>
      </c>
      <c r="D363" s="1245" t="s">
        <v>149</v>
      </c>
      <c r="E363" s="1246">
        <v>1</v>
      </c>
    </row>
    <row r="364" spans="1:5">
      <c r="A364" s="1483" t="s">
        <v>240</v>
      </c>
      <c r="B364" s="1484"/>
      <c r="C364" s="1484"/>
      <c r="D364" s="1484"/>
      <c r="E364" s="1485"/>
    </row>
    <row r="365" spans="1:5">
      <c r="A365" s="914">
        <v>3.1560000000000001</v>
      </c>
      <c r="B365" s="915" t="s">
        <v>232</v>
      </c>
      <c r="C365" s="521" t="s">
        <v>241</v>
      </c>
      <c r="D365" s="935" t="s">
        <v>28</v>
      </c>
      <c r="E365" s="936">
        <v>18</v>
      </c>
    </row>
    <row r="366" spans="1:5">
      <c r="A366" s="914">
        <v>3.157</v>
      </c>
      <c r="B366" s="915" t="s">
        <v>232</v>
      </c>
      <c r="C366" s="521" t="s">
        <v>242</v>
      </c>
      <c r="D366" s="935" t="s">
        <v>28</v>
      </c>
      <c r="E366" s="936">
        <v>18</v>
      </c>
    </row>
    <row r="367" spans="1:5" ht="25.5">
      <c r="A367" s="914">
        <v>3.1579999999999999</v>
      </c>
      <c r="B367" s="915" t="s">
        <v>232</v>
      </c>
      <c r="C367" s="521" t="s">
        <v>243</v>
      </c>
      <c r="D367" s="935" t="s">
        <v>28</v>
      </c>
      <c r="E367" s="936">
        <v>17</v>
      </c>
    </row>
    <row r="368" spans="1:5">
      <c r="A368" s="1483" t="s">
        <v>244</v>
      </c>
      <c r="B368" s="1484"/>
      <c r="C368" s="1484"/>
      <c r="D368" s="1484"/>
      <c r="E368" s="1485"/>
    </row>
    <row r="369" spans="1:5" ht="25.5">
      <c r="A369" s="914">
        <v>3.1589999999999998</v>
      </c>
      <c r="B369" s="915" t="s">
        <v>232</v>
      </c>
      <c r="C369" s="521" t="s">
        <v>245</v>
      </c>
      <c r="D369" s="935" t="s">
        <v>28</v>
      </c>
      <c r="E369" s="936">
        <v>19</v>
      </c>
    </row>
    <row r="370" spans="1:5" ht="25.5">
      <c r="A370" s="103">
        <v>3.16</v>
      </c>
      <c r="B370" s="915" t="s">
        <v>232</v>
      </c>
      <c r="C370" s="521" t="s">
        <v>246</v>
      </c>
      <c r="D370" s="935" t="s">
        <v>28</v>
      </c>
      <c r="E370" s="936">
        <v>288</v>
      </c>
    </row>
    <row r="371" spans="1:5" ht="25.5">
      <c r="A371" s="914">
        <v>3.161</v>
      </c>
      <c r="B371" s="915" t="s">
        <v>232</v>
      </c>
      <c r="C371" s="521" t="s">
        <v>247</v>
      </c>
      <c r="D371" s="935" t="s">
        <v>28</v>
      </c>
      <c r="E371" s="936">
        <v>11</v>
      </c>
    </row>
    <row r="372" spans="1:5">
      <c r="A372" s="103">
        <v>3.1619999999999999</v>
      </c>
      <c r="B372" s="915" t="s">
        <v>232</v>
      </c>
      <c r="C372" s="521" t="s">
        <v>248</v>
      </c>
      <c r="D372" s="935" t="s">
        <v>28</v>
      </c>
      <c r="E372" s="936">
        <v>32</v>
      </c>
    </row>
    <row r="373" spans="1:5">
      <c r="A373" s="914">
        <v>3.1629999999999998</v>
      </c>
      <c r="B373" s="915" t="s">
        <v>232</v>
      </c>
      <c r="C373" s="521" t="s">
        <v>249</v>
      </c>
      <c r="D373" s="935" t="s">
        <v>28</v>
      </c>
      <c r="E373" s="936">
        <v>32</v>
      </c>
    </row>
    <row r="374" spans="1:5" ht="25.5">
      <c r="A374" s="103">
        <v>3.1640000000000001</v>
      </c>
      <c r="B374" s="915" t="s">
        <v>232</v>
      </c>
      <c r="C374" s="521" t="s">
        <v>250</v>
      </c>
      <c r="D374" s="935" t="s">
        <v>28</v>
      </c>
      <c r="E374" s="936">
        <v>77</v>
      </c>
    </row>
    <row r="375" spans="1:5">
      <c r="A375" s="914">
        <v>3.165</v>
      </c>
      <c r="B375" s="915" t="s">
        <v>232</v>
      </c>
      <c r="C375" s="521" t="s">
        <v>251</v>
      </c>
      <c r="D375" s="935" t="s">
        <v>149</v>
      </c>
      <c r="E375" s="936">
        <v>1</v>
      </c>
    </row>
    <row r="376" spans="1:5">
      <c r="A376" s="103">
        <v>3.1659999999999999</v>
      </c>
      <c r="B376" s="915" t="s">
        <v>232</v>
      </c>
      <c r="C376" s="521" t="s">
        <v>252</v>
      </c>
      <c r="D376" s="935" t="s">
        <v>105</v>
      </c>
      <c r="E376" s="936">
        <v>35</v>
      </c>
    </row>
    <row r="377" spans="1:5">
      <c r="A377" s="914">
        <v>3.1669999999999998</v>
      </c>
      <c r="B377" s="915" t="s">
        <v>232</v>
      </c>
      <c r="C377" s="521" t="s">
        <v>253</v>
      </c>
      <c r="D377" s="935" t="s">
        <v>149</v>
      </c>
      <c r="E377" s="936">
        <v>10</v>
      </c>
    </row>
    <row r="378" spans="1:5">
      <c r="A378" s="103">
        <v>3.1680000000000001</v>
      </c>
      <c r="B378" s="915" t="s">
        <v>232</v>
      </c>
      <c r="C378" s="521" t="s">
        <v>254</v>
      </c>
      <c r="D378" s="935" t="s">
        <v>149</v>
      </c>
      <c r="E378" s="936">
        <v>9</v>
      </c>
    </row>
    <row r="379" spans="1:5">
      <c r="A379" s="914">
        <v>3.169</v>
      </c>
      <c r="B379" s="915" t="s">
        <v>232</v>
      </c>
      <c r="C379" s="521" t="s">
        <v>255</v>
      </c>
      <c r="D379" s="935" t="s">
        <v>149</v>
      </c>
      <c r="E379" s="936">
        <v>16</v>
      </c>
    </row>
    <row r="380" spans="1:5">
      <c r="A380" s="103">
        <v>3.17</v>
      </c>
      <c r="B380" s="915" t="s">
        <v>232</v>
      </c>
      <c r="C380" s="521" t="s">
        <v>256</v>
      </c>
      <c r="D380" s="935" t="s">
        <v>149</v>
      </c>
      <c r="E380" s="936">
        <v>2</v>
      </c>
    </row>
    <row r="381" spans="1:5">
      <c r="A381" s="1483" t="s">
        <v>257</v>
      </c>
      <c r="B381" s="1484"/>
      <c r="C381" s="1484"/>
      <c r="D381" s="1484"/>
      <c r="E381" s="1485"/>
    </row>
    <row r="382" spans="1:5" ht="25.5">
      <c r="A382" s="914">
        <v>3.1709999999999998</v>
      </c>
      <c r="B382" s="915" t="s">
        <v>232</v>
      </c>
      <c r="C382" s="521" t="s">
        <v>258</v>
      </c>
      <c r="D382" s="935" t="s">
        <v>28</v>
      </c>
      <c r="E382" s="936">
        <v>62</v>
      </c>
    </row>
    <row r="383" spans="1:5" ht="25.5">
      <c r="A383" s="914">
        <v>3.1720000000000002</v>
      </c>
      <c r="B383" s="915" t="s">
        <v>232</v>
      </c>
      <c r="C383" s="521" t="s">
        <v>247</v>
      </c>
      <c r="D383" s="935" t="s">
        <v>28</v>
      </c>
      <c r="E383" s="936">
        <v>168</v>
      </c>
    </row>
    <row r="384" spans="1:5" ht="25.5">
      <c r="A384" s="914">
        <v>3.173</v>
      </c>
      <c r="B384" s="915" t="s">
        <v>232</v>
      </c>
      <c r="C384" s="521" t="s">
        <v>259</v>
      </c>
      <c r="D384" s="935" t="s">
        <v>28</v>
      </c>
      <c r="E384" s="936">
        <v>12</v>
      </c>
    </row>
    <row r="385" spans="1:5">
      <c r="A385" s="914">
        <v>3.1739999999999999</v>
      </c>
      <c r="B385" s="915" t="s">
        <v>232</v>
      </c>
      <c r="C385" s="521" t="s">
        <v>248</v>
      </c>
      <c r="D385" s="935" t="s">
        <v>28</v>
      </c>
      <c r="E385" s="936">
        <v>58</v>
      </c>
    </row>
    <row r="386" spans="1:5">
      <c r="A386" s="914">
        <v>3.1749999999999998</v>
      </c>
      <c r="B386" s="915" t="s">
        <v>232</v>
      </c>
      <c r="C386" s="521" t="s">
        <v>260</v>
      </c>
      <c r="D386" s="935" t="s">
        <v>28</v>
      </c>
      <c r="E386" s="936">
        <v>58</v>
      </c>
    </row>
    <row r="387" spans="1:5">
      <c r="A387" s="914">
        <v>3.1760000000000002</v>
      </c>
      <c r="B387" s="915" t="s">
        <v>232</v>
      </c>
      <c r="C387" s="521" t="s">
        <v>261</v>
      </c>
      <c r="D387" s="935" t="s">
        <v>28</v>
      </c>
      <c r="E387" s="936">
        <v>18</v>
      </c>
    </row>
    <row r="388" spans="1:5">
      <c r="A388" s="914">
        <v>3.177</v>
      </c>
      <c r="B388" s="915" t="s">
        <v>232</v>
      </c>
      <c r="C388" s="521" t="s">
        <v>262</v>
      </c>
      <c r="D388" s="935" t="s">
        <v>28</v>
      </c>
      <c r="E388" s="936">
        <v>18</v>
      </c>
    </row>
    <row r="389" spans="1:5">
      <c r="A389" s="914">
        <v>3.1779999999999999</v>
      </c>
      <c r="B389" s="915" t="s">
        <v>232</v>
      </c>
      <c r="C389" s="521" t="s">
        <v>263</v>
      </c>
      <c r="D389" s="935" t="s">
        <v>105</v>
      </c>
      <c r="E389" s="936">
        <v>5</v>
      </c>
    </row>
    <row r="390" spans="1:5">
      <c r="A390" s="914">
        <v>3.1789999999999998</v>
      </c>
      <c r="B390" s="915" t="s">
        <v>232</v>
      </c>
      <c r="C390" s="521" t="s">
        <v>264</v>
      </c>
      <c r="D390" s="935" t="s">
        <v>105</v>
      </c>
      <c r="E390" s="936">
        <v>8</v>
      </c>
    </row>
    <row r="391" spans="1:5">
      <c r="A391" s="103">
        <v>3.18</v>
      </c>
      <c r="B391" s="915" t="s">
        <v>232</v>
      </c>
      <c r="C391" s="521" t="s">
        <v>252</v>
      </c>
      <c r="D391" s="935" t="s">
        <v>105</v>
      </c>
      <c r="E391" s="936">
        <v>3</v>
      </c>
    </row>
    <row r="392" spans="1:5">
      <c r="A392" s="914">
        <v>3.181</v>
      </c>
      <c r="B392" s="915" t="s">
        <v>232</v>
      </c>
      <c r="C392" s="521" t="s">
        <v>265</v>
      </c>
      <c r="D392" s="935" t="s">
        <v>149</v>
      </c>
      <c r="E392" s="936">
        <v>3</v>
      </c>
    </row>
    <row r="393" spans="1:5">
      <c r="A393" s="1483" t="s">
        <v>266</v>
      </c>
      <c r="B393" s="1484"/>
      <c r="C393" s="1484"/>
      <c r="D393" s="1484"/>
      <c r="E393" s="1485"/>
    </row>
    <row r="394" spans="1:5">
      <c r="A394" s="914">
        <v>3.1819999999999999</v>
      </c>
      <c r="B394" s="915" t="s">
        <v>232</v>
      </c>
      <c r="C394" s="521" t="s">
        <v>267</v>
      </c>
      <c r="D394" s="935" t="s">
        <v>149</v>
      </c>
      <c r="E394" s="936">
        <v>4</v>
      </c>
    </row>
    <row r="395" spans="1:5">
      <c r="A395" s="914">
        <v>3.1829999999999998</v>
      </c>
      <c r="B395" s="915" t="s">
        <v>232</v>
      </c>
      <c r="C395" s="521" t="s">
        <v>268</v>
      </c>
      <c r="D395" s="935" t="s">
        <v>149</v>
      </c>
      <c r="E395" s="936">
        <v>1</v>
      </c>
    </row>
    <row r="396" spans="1:5">
      <c r="A396" s="914">
        <v>3.1840000000000002</v>
      </c>
      <c r="B396" s="915" t="s">
        <v>232</v>
      </c>
      <c r="C396" s="521" t="s">
        <v>269</v>
      </c>
      <c r="D396" s="935" t="s">
        <v>149</v>
      </c>
      <c r="E396" s="936">
        <v>4</v>
      </c>
    </row>
    <row r="397" spans="1:5">
      <c r="A397" s="914">
        <v>3.1850000000000001</v>
      </c>
      <c r="B397" s="915" t="s">
        <v>232</v>
      </c>
      <c r="C397" s="521" t="s">
        <v>270</v>
      </c>
      <c r="D397" s="935" t="s">
        <v>149</v>
      </c>
      <c r="E397" s="936">
        <v>2</v>
      </c>
    </row>
    <row r="398" spans="1:5">
      <c r="A398" s="914">
        <v>3.1859999999999999</v>
      </c>
      <c r="B398" s="915" t="s">
        <v>232</v>
      </c>
      <c r="C398" s="521" t="s">
        <v>271</v>
      </c>
      <c r="D398" s="935" t="s">
        <v>149</v>
      </c>
      <c r="E398" s="936">
        <v>6</v>
      </c>
    </row>
    <row r="399" spans="1:5">
      <c r="A399" s="914">
        <v>3.1869999999999998</v>
      </c>
      <c r="B399" s="915" t="s">
        <v>232</v>
      </c>
      <c r="C399" s="521" t="s">
        <v>272</v>
      </c>
      <c r="D399" s="935" t="s">
        <v>149</v>
      </c>
      <c r="E399" s="936">
        <v>3</v>
      </c>
    </row>
    <row r="400" spans="1:5">
      <c r="A400" s="914">
        <v>3.1880000000000002</v>
      </c>
      <c r="B400" s="915" t="s">
        <v>232</v>
      </c>
      <c r="C400" s="521" t="s">
        <v>273</v>
      </c>
      <c r="D400" s="935" t="s">
        <v>149</v>
      </c>
      <c r="E400" s="936">
        <v>2</v>
      </c>
    </row>
    <row r="401" spans="1:6">
      <c r="A401" s="914">
        <v>3.1890000000000001</v>
      </c>
      <c r="B401" s="915" t="s">
        <v>232</v>
      </c>
      <c r="C401" s="521" t="s">
        <v>274</v>
      </c>
      <c r="D401" s="935" t="s">
        <v>149</v>
      </c>
      <c r="E401" s="936">
        <v>5</v>
      </c>
    </row>
    <row r="402" spans="1:6" ht="25.5">
      <c r="A402" s="912" t="s">
        <v>1705</v>
      </c>
      <c r="B402" s="913" t="s">
        <v>232</v>
      </c>
      <c r="C402" s="511" t="s">
        <v>1706</v>
      </c>
      <c r="D402" s="512" t="s">
        <v>149</v>
      </c>
      <c r="E402" s="946">
        <v>2</v>
      </c>
      <c r="F402" s="79"/>
    </row>
    <row r="403" spans="1:6">
      <c r="A403" s="103">
        <v>3.19</v>
      </c>
      <c r="B403" s="915" t="s">
        <v>232</v>
      </c>
      <c r="C403" s="521" t="s">
        <v>275</v>
      </c>
      <c r="D403" s="935" t="s">
        <v>149</v>
      </c>
      <c r="E403" s="936">
        <v>4</v>
      </c>
      <c r="F403" s="79"/>
    </row>
    <row r="404" spans="1:6">
      <c r="A404" s="914">
        <v>3.1909999999999998</v>
      </c>
      <c r="B404" s="915" t="s">
        <v>232</v>
      </c>
      <c r="C404" s="521" t="s">
        <v>276</v>
      </c>
      <c r="D404" s="935" t="s">
        <v>149</v>
      </c>
      <c r="E404" s="936">
        <v>1</v>
      </c>
      <c r="F404" s="79"/>
    </row>
    <row r="405" spans="1:6">
      <c r="A405" s="1483" t="s">
        <v>277</v>
      </c>
      <c r="B405" s="1484"/>
      <c r="C405" s="1484"/>
      <c r="D405" s="1484"/>
      <c r="E405" s="1485"/>
      <c r="F405" s="79"/>
    </row>
    <row r="406" spans="1:6">
      <c r="A406" s="914">
        <v>3.1920000000000002</v>
      </c>
      <c r="B406" s="915" t="s">
        <v>232</v>
      </c>
      <c r="C406" s="521" t="s">
        <v>278</v>
      </c>
      <c r="D406" s="935" t="s">
        <v>28</v>
      </c>
      <c r="E406" s="936">
        <v>88</v>
      </c>
      <c r="F406" s="79"/>
    </row>
    <row r="407" spans="1:6">
      <c r="A407" s="914">
        <v>3.1930000000000001</v>
      </c>
      <c r="B407" s="915" t="s">
        <v>232</v>
      </c>
      <c r="C407" s="521" t="s">
        <v>279</v>
      </c>
      <c r="D407" s="935" t="s">
        <v>28</v>
      </c>
      <c r="E407" s="936">
        <v>18</v>
      </c>
      <c r="F407" s="79"/>
    </row>
    <row r="408" spans="1:6">
      <c r="A408" s="914">
        <v>3.194</v>
      </c>
      <c r="B408" s="915" t="s">
        <v>232</v>
      </c>
      <c r="C408" s="521" t="s">
        <v>280</v>
      </c>
      <c r="D408" s="935" t="s">
        <v>28</v>
      </c>
      <c r="E408" s="936">
        <v>24</v>
      </c>
      <c r="F408" s="79"/>
    </row>
    <row r="409" spans="1:6">
      <c r="A409" s="914">
        <v>3.1949999999999998</v>
      </c>
      <c r="B409" s="915" t="s">
        <v>232</v>
      </c>
      <c r="C409" s="521" t="s">
        <v>281</v>
      </c>
      <c r="D409" s="935" t="s">
        <v>28</v>
      </c>
      <c r="E409" s="936">
        <v>186</v>
      </c>
      <c r="F409" s="79"/>
    </row>
    <row r="410" spans="1:6">
      <c r="A410" s="914">
        <v>3.1960000000000002</v>
      </c>
      <c r="B410" s="915" t="s">
        <v>232</v>
      </c>
      <c r="C410" s="521" t="s">
        <v>282</v>
      </c>
      <c r="D410" s="935" t="s">
        <v>105</v>
      </c>
      <c r="E410" s="936">
        <v>36</v>
      </c>
      <c r="F410" s="79"/>
    </row>
    <row r="411" spans="1:6">
      <c r="A411" s="914">
        <v>3.1970000000000001</v>
      </c>
      <c r="B411" s="915" t="s">
        <v>232</v>
      </c>
      <c r="C411" s="521" t="s">
        <v>283</v>
      </c>
      <c r="D411" s="935" t="s">
        <v>149</v>
      </c>
      <c r="E411" s="936">
        <v>6</v>
      </c>
      <c r="F411" s="79"/>
    </row>
    <row r="412" spans="1:6">
      <c r="A412" s="914">
        <v>3.198</v>
      </c>
      <c r="B412" s="915" t="s">
        <v>232</v>
      </c>
      <c r="C412" s="521" t="s">
        <v>284</v>
      </c>
      <c r="D412" s="935" t="s">
        <v>149</v>
      </c>
      <c r="E412" s="936">
        <v>2</v>
      </c>
      <c r="F412" s="79"/>
    </row>
    <row r="413" spans="1:6">
      <c r="A413" s="914">
        <v>3.1989999999999998</v>
      </c>
      <c r="B413" s="915" t="s">
        <v>232</v>
      </c>
      <c r="C413" s="521" t="s">
        <v>285</v>
      </c>
      <c r="D413" s="935" t="s">
        <v>105</v>
      </c>
      <c r="E413" s="936">
        <v>3</v>
      </c>
      <c r="F413" s="79"/>
    </row>
    <row r="414" spans="1:6">
      <c r="A414" s="103">
        <v>3.2</v>
      </c>
      <c r="B414" s="915" t="s">
        <v>232</v>
      </c>
      <c r="C414" s="521" t="s">
        <v>286</v>
      </c>
      <c r="D414" s="935" t="s">
        <v>28</v>
      </c>
      <c r="E414" s="936">
        <v>40</v>
      </c>
      <c r="F414" s="79"/>
    </row>
    <row r="415" spans="1:6">
      <c r="A415" s="914">
        <v>3.2010000000000001</v>
      </c>
      <c r="B415" s="915" t="s">
        <v>232</v>
      </c>
      <c r="C415" s="521" t="s">
        <v>287</v>
      </c>
      <c r="D415" s="935" t="s">
        <v>28</v>
      </c>
      <c r="E415" s="936">
        <v>20</v>
      </c>
      <c r="F415" s="79"/>
    </row>
    <row r="416" spans="1:6">
      <c r="A416" s="1483" t="s">
        <v>288</v>
      </c>
      <c r="B416" s="1484"/>
      <c r="C416" s="1484"/>
      <c r="D416" s="1484"/>
      <c r="E416" s="1485"/>
      <c r="F416" s="79"/>
    </row>
    <row r="417" spans="1:6">
      <c r="A417" s="914">
        <v>3.202</v>
      </c>
      <c r="B417" s="915" t="s">
        <v>232</v>
      </c>
      <c r="C417" s="521" t="s">
        <v>289</v>
      </c>
      <c r="D417" s="935" t="s">
        <v>149</v>
      </c>
      <c r="E417" s="936">
        <v>1</v>
      </c>
      <c r="F417" s="79"/>
    </row>
    <row r="418" spans="1:6">
      <c r="A418" s="914">
        <v>3.2029999999999998</v>
      </c>
      <c r="B418" s="915" t="s">
        <v>232</v>
      </c>
      <c r="C418" s="521" t="s">
        <v>290</v>
      </c>
      <c r="D418" s="935" t="s">
        <v>149</v>
      </c>
      <c r="E418" s="936">
        <v>1</v>
      </c>
      <c r="F418" s="79"/>
    </row>
    <row r="419" spans="1:6">
      <c r="A419" s="914">
        <v>3.2040000000000002</v>
      </c>
      <c r="B419" s="915" t="s">
        <v>232</v>
      </c>
      <c r="C419" s="521" t="s">
        <v>291</v>
      </c>
      <c r="D419" s="935" t="s">
        <v>149</v>
      </c>
      <c r="E419" s="936">
        <v>1</v>
      </c>
      <c r="F419" s="79"/>
    </row>
    <row r="420" spans="1:6">
      <c r="A420" s="914">
        <v>3.2050000000000001</v>
      </c>
      <c r="B420" s="915" t="s">
        <v>232</v>
      </c>
      <c r="C420" s="521" t="s">
        <v>292</v>
      </c>
      <c r="D420" s="935" t="s">
        <v>149</v>
      </c>
      <c r="E420" s="936">
        <v>1</v>
      </c>
      <c r="F420" s="79"/>
    </row>
    <row r="421" spans="1:6">
      <c r="A421" s="914">
        <v>3.206</v>
      </c>
      <c r="B421" s="915" t="s">
        <v>232</v>
      </c>
      <c r="C421" s="521" t="s">
        <v>293</v>
      </c>
      <c r="D421" s="935" t="s">
        <v>149</v>
      </c>
      <c r="E421" s="936">
        <v>1</v>
      </c>
      <c r="F421" s="79"/>
    </row>
    <row r="422" spans="1:6">
      <c r="A422" s="914">
        <v>3.2069999999999999</v>
      </c>
      <c r="B422" s="915" t="s">
        <v>232</v>
      </c>
      <c r="C422" s="521" t="s">
        <v>294</v>
      </c>
      <c r="D422" s="935" t="s">
        <v>149</v>
      </c>
      <c r="E422" s="936">
        <v>1</v>
      </c>
      <c r="F422" s="79"/>
    </row>
    <row r="423" spans="1:6">
      <c r="A423" s="914">
        <v>3.2080000000000002</v>
      </c>
      <c r="B423" s="915" t="s">
        <v>232</v>
      </c>
      <c r="C423" s="521" t="s">
        <v>295</v>
      </c>
      <c r="D423" s="935" t="s">
        <v>149</v>
      </c>
      <c r="E423" s="936">
        <v>1</v>
      </c>
      <c r="F423" s="79"/>
    </row>
    <row r="424" spans="1:6">
      <c r="A424" s="1483" t="s">
        <v>296</v>
      </c>
      <c r="B424" s="1484"/>
      <c r="C424" s="1484"/>
      <c r="D424" s="1484"/>
      <c r="E424" s="1485"/>
      <c r="F424" s="79"/>
    </row>
    <row r="425" spans="1:6">
      <c r="A425" s="914">
        <v>3.2090000000000001</v>
      </c>
      <c r="B425" s="915" t="s">
        <v>232</v>
      </c>
      <c r="C425" s="521" t="s">
        <v>297</v>
      </c>
      <c r="D425" s="935" t="s">
        <v>149</v>
      </c>
      <c r="E425" s="936">
        <v>2</v>
      </c>
      <c r="F425" s="79"/>
    </row>
    <row r="426" spans="1:6">
      <c r="A426" s="103">
        <v>3.21</v>
      </c>
      <c r="B426" s="915" t="s">
        <v>232</v>
      </c>
      <c r="C426" s="521" t="s">
        <v>298</v>
      </c>
      <c r="D426" s="935" t="s">
        <v>149</v>
      </c>
      <c r="E426" s="936">
        <v>2</v>
      </c>
      <c r="F426" s="79"/>
    </row>
    <row r="427" spans="1:6">
      <c r="A427" s="914">
        <v>3.2109999999999999</v>
      </c>
      <c r="B427" s="915" t="s">
        <v>232</v>
      </c>
      <c r="C427" s="521" t="s">
        <v>299</v>
      </c>
      <c r="D427" s="935" t="s">
        <v>149</v>
      </c>
      <c r="E427" s="936">
        <v>2</v>
      </c>
      <c r="F427" s="79"/>
    </row>
    <row r="428" spans="1:6">
      <c r="A428" s="103">
        <v>3.2120000000000002</v>
      </c>
      <c r="B428" s="915" t="s">
        <v>232</v>
      </c>
      <c r="C428" s="521" t="s">
        <v>300</v>
      </c>
      <c r="D428" s="935" t="s">
        <v>105</v>
      </c>
      <c r="E428" s="936">
        <v>4</v>
      </c>
      <c r="F428" s="79"/>
    </row>
    <row r="429" spans="1:6">
      <c r="A429" s="914">
        <v>3.2130000000000001</v>
      </c>
      <c r="B429" s="915" t="s">
        <v>232</v>
      </c>
      <c r="C429" s="521" t="s">
        <v>301</v>
      </c>
      <c r="D429" s="935" t="s">
        <v>105</v>
      </c>
      <c r="E429" s="936">
        <v>2</v>
      </c>
      <c r="F429" s="79"/>
    </row>
    <row r="430" spans="1:6">
      <c r="A430" s="103">
        <v>3.214</v>
      </c>
      <c r="B430" s="915" t="s">
        <v>232</v>
      </c>
      <c r="C430" s="521" t="s">
        <v>302</v>
      </c>
      <c r="D430" s="935" t="s">
        <v>149</v>
      </c>
      <c r="E430" s="936">
        <v>2</v>
      </c>
      <c r="F430" s="79"/>
    </row>
    <row r="431" spans="1:6">
      <c r="A431" s="914">
        <v>3.2149999999999999</v>
      </c>
      <c r="B431" s="915" t="s">
        <v>232</v>
      </c>
      <c r="C431" s="521" t="s">
        <v>303</v>
      </c>
      <c r="D431" s="935" t="s">
        <v>105</v>
      </c>
      <c r="E431" s="936">
        <v>8</v>
      </c>
      <c r="F431" s="79"/>
    </row>
    <row r="432" spans="1:6">
      <c r="A432" s="103">
        <v>3.2160000000000002</v>
      </c>
      <c r="B432" s="915" t="s">
        <v>232</v>
      </c>
      <c r="C432" s="521" t="s">
        <v>304</v>
      </c>
      <c r="D432" s="935" t="s">
        <v>105</v>
      </c>
      <c r="E432" s="936">
        <v>8</v>
      </c>
      <c r="F432" s="79"/>
    </row>
    <row r="433" spans="1:6" ht="27" customHeight="1">
      <c r="A433" s="914">
        <v>3.2170000000000001</v>
      </c>
      <c r="B433" s="915" t="s">
        <v>232</v>
      </c>
      <c r="C433" s="521" t="s">
        <v>305</v>
      </c>
      <c r="D433" s="935" t="s">
        <v>105</v>
      </c>
      <c r="E433" s="936">
        <v>8</v>
      </c>
      <c r="F433" s="79"/>
    </row>
    <row r="434" spans="1:6">
      <c r="A434" s="103">
        <v>3.218</v>
      </c>
      <c r="B434" s="915" t="s">
        <v>232</v>
      </c>
      <c r="C434" s="521" t="s">
        <v>306</v>
      </c>
      <c r="D434" s="935" t="s">
        <v>28</v>
      </c>
      <c r="E434" s="936">
        <v>49</v>
      </c>
      <c r="F434" s="79"/>
    </row>
    <row r="435" spans="1:6">
      <c r="A435" s="914">
        <v>3.2189999999999999</v>
      </c>
      <c r="B435" s="915" t="s">
        <v>232</v>
      </c>
      <c r="C435" s="521" t="s">
        <v>307</v>
      </c>
      <c r="D435" s="935" t="s">
        <v>28</v>
      </c>
      <c r="E435" s="936">
        <v>44</v>
      </c>
      <c r="F435" s="79"/>
    </row>
    <row r="436" spans="1:6">
      <c r="A436" s="103">
        <v>3.22</v>
      </c>
      <c r="B436" s="915" t="s">
        <v>232</v>
      </c>
      <c r="C436" s="521" t="s">
        <v>308</v>
      </c>
      <c r="D436" s="935" t="s">
        <v>28</v>
      </c>
      <c r="E436" s="936">
        <v>42</v>
      </c>
      <c r="F436" s="79"/>
    </row>
    <row r="437" spans="1:6">
      <c r="A437" s="914">
        <v>3.2210000000000001</v>
      </c>
      <c r="B437" s="915" t="s">
        <v>232</v>
      </c>
      <c r="C437" s="521" t="s">
        <v>309</v>
      </c>
      <c r="D437" s="935" t="s">
        <v>149</v>
      </c>
      <c r="E437" s="936">
        <v>2</v>
      </c>
      <c r="F437" s="79"/>
    </row>
    <row r="438" spans="1:6">
      <c r="A438" s="103">
        <v>3.222</v>
      </c>
      <c r="B438" s="915" t="s">
        <v>232</v>
      </c>
      <c r="C438" s="521" t="s">
        <v>252</v>
      </c>
      <c r="D438" s="935" t="s">
        <v>105</v>
      </c>
      <c r="E438" s="936">
        <v>4</v>
      </c>
      <c r="F438" s="79"/>
    </row>
    <row r="439" spans="1:6">
      <c r="A439" s="914">
        <v>3.2229999999999999</v>
      </c>
      <c r="B439" s="915" t="s">
        <v>232</v>
      </c>
      <c r="C439" s="521" t="s">
        <v>310</v>
      </c>
      <c r="D439" s="935" t="s">
        <v>149</v>
      </c>
      <c r="E439" s="936">
        <v>4</v>
      </c>
      <c r="F439" s="79"/>
    </row>
    <row r="440" spans="1:6">
      <c r="A440" s="103">
        <v>3.2240000000000002</v>
      </c>
      <c r="B440" s="915" t="s">
        <v>232</v>
      </c>
      <c r="C440" s="521" t="s">
        <v>311</v>
      </c>
      <c r="D440" s="935" t="s">
        <v>149</v>
      </c>
      <c r="E440" s="936">
        <v>8</v>
      </c>
      <c r="F440" s="79"/>
    </row>
    <row r="441" spans="1:6">
      <c r="A441" s="914">
        <v>3.2250000000000001</v>
      </c>
      <c r="B441" s="915" t="s">
        <v>232</v>
      </c>
      <c r="C441" s="521" t="s">
        <v>312</v>
      </c>
      <c r="D441" s="935" t="s">
        <v>149</v>
      </c>
      <c r="E441" s="936">
        <v>1</v>
      </c>
      <c r="F441" s="79"/>
    </row>
    <row r="442" spans="1:6">
      <c r="A442" s="103">
        <v>3.226</v>
      </c>
      <c r="B442" s="915" t="s">
        <v>232</v>
      </c>
      <c r="C442" s="521" t="s">
        <v>295</v>
      </c>
      <c r="D442" s="935" t="s">
        <v>149</v>
      </c>
      <c r="E442" s="936">
        <v>1</v>
      </c>
      <c r="F442" s="79"/>
    </row>
    <row r="443" spans="1:6">
      <c r="A443" s="1483" t="s">
        <v>313</v>
      </c>
      <c r="B443" s="1484"/>
      <c r="C443" s="1484"/>
      <c r="D443" s="1484"/>
      <c r="E443" s="1485"/>
      <c r="F443" s="79"/>
    </row>
    <row r="444" spans="1:6">
      <c r="A444" s="914" t="s">
        <v>1973</v>
      </c>
      <c r="B444" s="915" t="s">
        <v>1972</v>
      </c>
      <c r="C444" s="521" t="s">
        <v>314</v>
      </c>
      <c r="D444" s="935" t="s">
        <v>149</v>
      </c>
      <c r="E444" s="936">
        <v>1</v>
      </c>
      <c r="F444" s="79"/>
    </row>
    <row r="445" spans="1:6">
      <c r="A445" s="914" t="s">
        <v>1974</v>
      </c>
      <c r="B445" s="915" t="s">
        <v>1972</v>
      </c>
      <c r="C445" s="521" t="s">
        <v>1945</v>
      </c>
      <c r="D445" s="935" t="s">
        <v>149</v>
      </c>
      <c r="E445" s="936">
        <v>1</v>
      </c>
      <c r="F445" s="79"/>
    </row>
    <row r="446" spans="1:6">
      <c r="A446" s="914" t="s">
        <v>1975</v>
      </c>
      <c r="B446" s="915" t="s">
        <v>1972</v>
      </c>
      <c r="C446" s="521" t="s">
        <v>315</v>
      </c>
      <c r="D446" s="935" t="s">
        <v>149</v>
      </c>
      <c r="E446" s="936">
        <v>1</v>
      </c>
      <c r="F446" s="79"/>
    </row>
    <row r="447" spans="1:6">
      <c r="A447" s="77"/>
      <c r="B447" s="78"/>
      <c r="C447" s="79"/>
      <c r="D447" s="78"/>
      <c r="E447" s="80"/>
      <c r="F447" s="79"/>
    </row>
    <row r="448" spans="1:6" ht="15" customHeight="1">
      <c r="A448" s="1339" t="s">
        <v>1868</v>
      </c>
      <c r="B448" s="1340"/>
      <c r="C448" s="1341"/>
      <c r="D448" s="1370" t="s">
        <v>1918</v>
      </c>
      <c r="E448" s="1371"/>
      <c r="F448" s="79"/>
    </row>
    <row r="449" spans="1:6">
      <c r="A449" s="1342"/>
      <c r="B449" s="1343"/>
      <c r="C449" s="1344"/>
      <c r="D449" s="1372"/>
      <c r="E449" s="1373"/>
      <c r="F449" s="79"/>
    </row>
    <row r="450" spans="1:6">
      <c r="A450" s="1342"/>
      <c r="B450" s="1343"/>
      <c r="C450" s="1344"/>
      <c r="D450" s="1370" t="s">
        <v>44</v>
      </c>
      <c r="E450" s="1371"/>
      <c r="F450" s="79"/>
    </row>
    <row r="451" spans="1:6" ht="29.25" customHeight="1" thickBot="1">
      <c r="A451" s="1345"/>
      <c r="B451" s="1346"/>
      <c r="C451" s="1347"/>
      <c r="D451" s="1374" t="s">
        <v>1925</v>
      </c>
      <c r="E451" s="1375"/>
      <c r="F451" s="79"/>
    </row>
    <row r="452" spans="1:6" ht="15.75" thickTop="1">
      <c r="A452" s="1376" t="s">
        <v>13</v>
      </c>
      <c r="B452" s="18" t="s">
        <v>14</v>
      </c>
      <c r="C452" s="1405" t="s">
        <v>15</v>
      </c>
      <c r="D452" s="991" t="s">
        <v>16</v>
      </c>
      <c r="E452" s="93" t="s">
        <v>17</v>
      </c>
      <c r="F452" s="79"/>
    </row>
    <row r="453" spans="1:6">
      <c r="A453" s="1377"/>
      <c r="B453" s="19" t="s">
        <v>18</v>
      </c>
      <c r="C453" s="1406"/>
      <c r="D453" s="991" t="s">
        <v>19</v>
      </c>
      <c r="E453" s="93" t="s">
        <v>20</v>
      </c>
      <c r="F453" s="79"/>
    </row>
    <row r="454" spans="1:6">
      <c r="A454" s="1378"/>
      <c r="B454" s="20"/>
      <c r="C454" s="1407"/>
      <c r="D454" s="992"/>
      <c r="E454" s="94"/>
      <c r="F454" s="79"/>
    </row>
    <row r="455" spans="1:6">
      <c r="A455" s="37">
        <v>1</v>
      </c>
      <c r="B455" s="21">
        <v>2</v>
      </c>
      <c r="C455" s="21">
        <v>3</v>
      </c>
      <c r="D455" s="21">
        <v>4</v>
      </c>
      <c r="E455" s="95">
        <v>5</v>
      </c>
      <c r="F455" s="79"/>
    </row>
    <row r="456" spans="1:6">
      <c r="A456" s="96"/>
      <c r="B456" s="19"/>
      <c r="C456" s="22"/>
      <c r="D456" s="19"/>
      <c r="E456" s="97"/>
      <c r="F456" s="79"/>
    </row>
    <row r="457" spans="1:6">
      <c r="A457" s="100"/>
      <c r="B457" s="1382" t="s">
        <v>45</v>
      </c>
      <c r="C457" s="1382"/>
      <c r="D457" s="1382"/>
      <c r="E457" s="1383"/>
      <c r="F457" s="79"/>
    </row>
    <row r="458" spans="1:6">
      <c r="A458" s="1384" t="s">
        <v>46</v>
      </c>
      <c r="B458" s="1385"/>
      <c r="C458" s="1385"/>
      <c r="D458" s="1385"/>
      <c r="E458" s="1386"/>
      <c r="F458" s="79"/>
    </row>
    <row r="459" spans="1:6">
      <c r="A459" s="914">
        <v>3.2269999999999999</v>
      </c>
      <c r="B459" s="915" t="s">
        <v>47</v>
      </c>
      <c r="C459" s="521" t="s">
        <v>48</v>
      </c>
      <c r="D459" s="935" t="s">
        <v>49</v>
      </c>
      <c r="E459" s="936">
        <v>360</v>
      </c>
      <c r="F459" s="79"/>
    </row>
    <row r="460" spans="1:6">
      <c r="A460" s="914">
        <v>3.2280000000000002</v>
      </c>
      <c r="B460" s="915" t="s">
        <v>50</v>
      </c>
      <c r="C460" s="521" t="s">
        <v>51</v>
      </c>
      <c r="D460" s="935" t="s">
        <v>49</v>
      </c>
      <c r="E460" s="936">
        <v>36</v>
      </c>
      <c r="F460" s="79"/>
    </row>
    <row r="461" spans="1:6" ht="25.5">
      <c r="A461" s="914">
        <v>3.2290000000000001</v>
      </c>
      <c r="B461" s="915" t="s">
        <v>50</v>
      </c>
      <c r="C461" s="521" t="s">
        <v>52</v>
      </c>
      <c r="D461" s="935" t="s">
        <v>49</v>
      </c>
      <c r="E461" s="936">
        <v>7.5</v>
      </c>
      <c r="F461" s="79"/>
    </row>
    <row r="462" spans="1:6">
      <c r="A462" s="103">
        <v>3.23</v>
      </c>
      <c r="B462" s="915" t="s">
        <v>53</v>
      </c>
      <c r="C462" s="521" t="s">
        <v>54</v>
      </c>
      <c r="D462" s="935" t="s">
        <v>49</v>
      </c>
      <c r="E462" s="936">
        <v>258</v>
      </c>
      <c r="F462" s="79"/>
    </row>
    <row r="463" spans="1:6">
      <c r="A463" s="914">
        <v>3.2309999999999999</v>
      </c>
      <c r="B463" s="21" t="s">
        <v>55</v>
      </c>
      <c r="C463" s="521" t="s">
        <v>56</v>
      </c>
      <c r="D463" s="935" t="s">
        <v>57</v>
      </c>
      <c r="E463" s="936">
        <v>27</v>
      </c>
      <c r="F463" s="79"/>
    </row>
    <row r="464" spans="1:6" ht="25.5">
      <c r="A464" s="914">
        <v>3.2320000000000002</v>
      </c>
      <c r="B464" s="21" t="s">
        <v>55</v>
      </c>
      <c r="C464" s="521" t="s">
        <v>58</v>
      </c>
      <c r="D464" s="935" t="s">
        <v>24</v>
      </c>
      <c r="E464" s="941">
        <v>0.7</v>
      </c>
      <c r="F464" s="79"/>
    </row>
    <row r="465" spans="1:6" ht="25.5">
      <c r="A465" s="914">
        <v>3.2330000000000001</v>
      </c>
      <c r="B465" s="915" t="s">
        <v>59</v>
      </c>
      <c r="C465" s="521" t="s">
        <v>60</v>
      </c>
      <c r="D465" s="935" t="s">
        <v>49</v>
      </c>
      <c r="E465" s="936">
        <v>1200</v>
      </c>
      <c r="F465" s="79"/>
    </row>
    <row r="466" spans="1:6" ht="25.5">
      <c r="A466" s="914">
        <v>3.234</v>
      </c>
      <c r="B466" s="915" t="s">
        <v>59</v>
      </c>
      <c r="C466" s="521" t="s">
        <v>61</v>
      </c>
      <c r="D466" s="935" t="s">
        <v>49</v>
      </c>
      <c r="E466" s="936">
        <v>258</v>
      </c>
      <c r="F466" s="79"/>
    </row>
    <row r="467" spans="1:6">
      <c r="A467" s="1483" t="s">
        <v>62</v>
      </c>
      <c r="B467" s="1484"/>
      <c r="C467" s="1484"/>
      <c r="D467" s="1484"/>
      <c r="E467" s="1485"/>
      <c r="F467" s="79"/>
    </row>
    <row r="468" spans="1:6">
      <c r="A468" s="1528" t="s">
        <v>63</v>
      </c>
      <c r="B468" s="1529"/>
      <c r="C468" s="1529"/>
      <c r="D468" s="1529"/>
      <c r="E468" s="1530"/>
      <c r="F468" s="79"/>
    </row>
    <row r="469" spans="1:6" ht="25.5">
      <c r="A469" s="914">
        <v>3.2349999999999999</v>
      </c>
      <c r="B469" s="21" t="s">
        <v>64</v>
      </c>
      <c r="C469" s="521" t="s">
        <v>65</v>
      </c>
      <c r="D469" s="935" t="s">
        <v>24</v>
      </c>
      <c r="E469" s="936">
        <v>123</v>
      </c>
      <c r="F469" s="79"/>
    </row>
    <row r="470" spans="1:6" ht="25.5">
      <c r="A470" s="914">
        <v>3.2360000000000002</v>
      </c>
      <c r="B470" s="21" t="s">
        <v>66</v>
      </c>
      <c r="C470" s="521" t="s">
        <v>67</v>
      </c>
      <c r="D470" s="935" t="s">
        <v>49</v>
      </c>
      <c r="E470" s="936">
        <v>82</v>
      </c>
      <c r="F470" s="79"/>
    </row>
    <row r="471" spans="1:6" ht="25.5">
      <c r="A471" s="914">
        <v>3.2370000000000001</v>
      </c>
      <c r="B471" s="21" t="s">
        <v>66</v>
      </c>
      <c r="C471" s="521" t="s">
        <v>68</v>
      </c>
      <c r="D471" s="935" t="s">
        <v>49</v>
      </c>
      <c r="E471" s="936">
        <v>82</v>
      </c>
      <c r="F471" s="79"/>
    </row>
    <row r="472" spans="1:6">
      <c r="A472" s="1125">
        <v>3.238</v>
      </c>
      <c r="B472" s="1126" t="s">
        <v>66</v>
      </c>
      <c r="C472" s="1122" t="s">
        <v>1982</v>
      </c>
      <c r="D472" s="1127" t="s">
        <v>49</v>
      </c>
      <c r="E472" s="1129">
        <v>82</v>
      </c>
      <c r="F472" s="79"/>
    </row>
    <row r="473" spans="1:6">
      <c r="A473" s="914">
        <v>3.2389999999999999</v>
      </c>
      <c r="B473" s="21" t="s">
        <v>66</v>
      </c>
      <c r="C473" s="521" t="s">
        <v>69</v>
      </c>
      <c r="D473" s="935" t="s">
        <v>49</v>
      </c>
      <c r="E473" s="936">
        <v>82</v>
      </c>
      <c r="F473" s="79"/>
    </row>
    <row r="474" spans="1:6">
      <c r="A474" s="1531" t="s">
        <v>70</v>
      </c>
      <c r="B474" s="1532"/>
      <c r="C474" s="1532"/>
      <c r="D474" s="1532"/>
      <c r="E474" s="1533"/>
      <c r="F474" s="79"/>
    </row>
    <row r="475" spans="1:6">
      <c r="A475" s="103">
        <v>3.24</v>
      </c>
      <c r="B475" s="915" t="s">
        <v>47</v>
      </c>
      <c r="C475" s="521" t="s">
        <v>71</v>
      </c>
      <c r="D475" s="935" t="s">
        <v>49</v>
      </c>
      <c r="E475" s="936">
        <v>360</v>
      </c>
      <c r="F475" s="79"/>
    </row>
    <row r="476" spans="1:6">
      <c r="A476" s="914">
        <v>3.2410000000000001</v>
      </c>
      <c r="B476" s="21" t="s">
        <v>64</v>
      </c>
      <c r="C476" s="521" t="s">
        <v>74</v>
      </c>
      <c r="D476" s="935" t="s">
        <v>49</v>
      </c>
      <c r="E476" s="936">
        <v>15</v>
      </c>
      <c r="F476" s="79"/>
    </row>
    <row r="477" spans="1:6">
      <c r="A477" s="103">
        <v>3.242</v>
      </c>
      <c r="B477" s="915" t="s">
        <v>47</v>
      </c>
      <c r="C477" s="521" t="s">
        <v>75</v>
      </c>
      <c r="D477" s="935" t="s">
        <v>49</v>
      </c>
      <c r="E477" s="936">
        <v>10</v>
      </c>
      <c r="F477" s="79"/>
    </row>
    <row r="478" spans="1:6">
      <c r="A478" s="914">
        <v>3.2429999999999999</v>
      </c>
      <c r="B478" s="21" t="s">
        <v>50</v>
      </c>
      <c r="C478" s="521" t="s">
        <v>76</v>
      </c>
      <c r="D478" s="935" t="s">
        <v>49</v>
      </c>
      <c r="E478" s="936">
        <v>7.5</v>
      </c>
      <c r="F478" s="79"/>
    </row>
    <row r="479" spans="1:6">
      <c r="A479" s="103">
        <v>3.2440000000000002</v>
      </c>
      <c r="B479" s="21" t="s">
        <v>50</v>
      </c>
      <c r="C479" s="530" t="s">
        <v>77</v>
      </c>
      <c r="D479" s="942" t="s">
        <v>49</v>
      </c>
      <c r="E479" s="943">
        <v>31</v>
      </c>
      <c r="F479" s="79"/>
    </row>
    <row r="480" spans="1:6">
      <c r="A480" s="914">
        <v>3.2450000000000001</v>
      </c>
      <c r="B480" s="21" t="s">
        <v>50</v>
      </c>
      <c r="C480" s="530" t="s">
        <v>78</v>
      </c>
      <c r="D480" s="942" t="s">
        <v>28</v>
      </c>
      <c r="E480" s="943">
        <v>31</v>
      </c>
      <c r="F480" s="79"/>
    </row>
    <row r="481" spans="1:6">
      <c r="A481" s="103">
        <v>3.246</v>
      </c>
      <c r="B481" s="21" t="s">
        <v>79</v>
      </c>
      <c r="C481" s="521" t="s">
        <v>316</v>
      </c>
      <c r="D481" s="531" t="s">
        <v>81</v>
      </c>
      <c r="E481" s="944">
        <v>1</v>
      </c>
      <c r="F481" s="79"/>
    </row>
    <row r="482" spans="1:6">
      <c r="A482" s="914">
        <v>3.2469999999999999</v>
      </c>
      <c r="B482" s="21" t="s">
        <v>79</v>
      </c>
      <c r="C482" s="521" t="s">
        <v>317</v>
      </c>
      <c r="D482" s="531" t="s">
        <v>81</v>
      </c>
      <c r="E482" s="944">
        <v>1</v>
      </c>
      <c r="F482" s="79"/>
    </row>
    <row r="483" spans="1:6">
      <c r="A483" s="103">
        <v>3.2480000000000002</v>
      </c>
      <c r="B483" s="21" t="s">
        <v>50</v>
      </c>
      <c r="C483" s="521" t="s">
        <v>83</v>
      </c>
      <c r="D483" s="935" t="s">
        <v>28</v>
      </c>
      <c r="E483" s="936">
        <v>26</v>
      </c>
      <c r="F483" s="79"/>
    </row>
    <row r="484" spans="1:6">
      <c r="A484" s="1531" t="s">
        <v>84</v>
      </c>
      <c r="B484" s="1532"/>
      <c r="C484" s="1532"/>
      <c r="D484" s="1532"/>
      <c r="E484" s="1533"/>
      <c r="F484" s="79"/>
    </row>
    <row r="485" spans="1:6">
      <c r="A485" s="914">
        <v>3.2490000000000001</v>
      </c>
      <c r="B485" s="915" t="s">
        <v>59</v>
      </c>
      <c r="C485" s="521" t="s">
        <v>85</v>
      </c>
      <c r="D485" s="935" t="s">
        <v>49</v>
      </c>
      <c r="E485" s="936">
        <v>60</v>
      </c>
      <c r="F485" s="79"/>
    </row>
    <row r="486" spans="1:6">
      <c r="A486" s="103">
        <v>3.25</v>
      </c>
      <c r="B486" s="21" t="s">
        <v>79</v>
      </c>
      <c r="C486" s="521" t="s">
        <v>87</v>
      </c>
      <c r="D486" s="935" t="s">
        <v>49</v>
      </c>
      <c r="E486" s="936">
        <v>350</v>
      </c>
      <c r="F486" s="79"/>
    </row>
    <row r="487" spans="1:6">
      <c r="A487" s="914">
        <v>3.2509999999999999</v>
      </c>
      <c r="B487" s="21" t="s">
        <v>88</v>
      </c>
      <c r="C487" s="521" t="s">
        <v>89</v>
      </c>
      <c r="D487" s="935" t="s">
        <v>49</v>
      </c>
      <c r="E487" s="936">
        <v>5</v>
      </c>
      <c r="F487" s="79"/>
    </row>
    <row r="488" spans="1:6">
      <c r="A488" s="103">
        <v>3.2519999999999998</v>
      </c>
      <c r="B488" s="21" t="s">
        <v>79</v>
      </c>
      <c r="C488" s="521" t="s">
        <v>90</v>
      </c>
      <c r="D488" s="935" t="s">
        <v>49</v>
      </c>
      <c r="E488" s="936">
        <v>180</v>
      </c>
      <c r="F488" s="79"/>
    </row>
    <row r="489" spans="1:6">
      <c r="A489" s="914">
        <v>3.2530000000000001</v>
      </c>
      <c r="B489" s="21" t="s">
        <v>91</v>
      </c>
      <c r="C489" s="521" t="s">
        <v>92</v>
      </c>
      <c r="D489" s="935" t="s">
        <v>57</v>
      </c>
      <c r="E489" s="936">
        <v>1</v>
      </c>
      <c r="F489" s="79"/>
    </row>
    <row r="490" spans="1:6">
      <c r="A490" s="1534" t="s">
        <v>1702</v>
      </c>
      <c r="B490" s="1535"/>
      <c r="C490" s="1535"/>
      <c r="D490" s="1535"/>
      <c r="E490" s="1536"/>
      <c r="F490" s="79"/>
    </row>
    <row r="491" spans="1:6" ht="25.5">
      <c r="A491" s="914">
        <v>3.254</v>
      </c>
      <c r="B491" s="21" t="s">
        <v>66</v>
      </c>
      <c r="C491" s="530" t="s">
        <v>94</v>
      </c>
      <c r="D491" s="942" t="s">
        <v>28</v>
      </c>
      <c r="E491" s="943">
        <v>38</v>
      </c>
      <c r="F491" s="79"/>
    </row>
    <row r="492" spans="1:6" ht="27.75" customHeight="1">
      <c r="A492" s="914">
        <v>3.2549999999999999</v>
      </c>
      <c r="B492" s="21" t="s">
        <v>64</v>
      </c>
      <c r="C492" s="530" t="s">
        <v>95</v>
      </c>
      <c r="D492" s="935" t="s">
        <v>49</v>
      </c>
      <c r="E492" s="943">
        <v>50</v>
      </c>
      <c r="F492" s="79"/>
    </row>
    <row r="493" spans="1:6">
      <c r="A493" s="914">
        <v>3.2559999999999998</v>
      </c>
      <c r="B493" s="21" t="s">
        <v>59</v>
      </c>
      <c r="C493" s="521" t="s">
        <v>1829</v>
      </c>
      <c r="D493" s="935" t="s">
        <v>49</v>
      </c>
      <c r="E493" s="936">
        <v>630</v>
      </c>
      <c r="F493" s="79"/>
    </row>
    <row r="494" spans="1:6">
      <c r="A494" s="914">
        <v>3.2570000000000001</v>
      </c>
      <c r="B494" s="21" t="s">
        <v>59</v>
      </c>
      <c r="C494" s="521" t="s">
        <v>1830</v>
      </c>
      <c r="D494" s="935" t="s">
        <v>49</v>
      </c>
      <c r="E494" s="936">
        <v>300</v>
      </c>
      <c r="F494" s="79"/>
    </row>
    <row r="495" spans="1:6">
      <c r="A495" s="914">
        <v>3.258</v>
      </c>
      <c r="B495" s="21" t="s">
        <v>79</v>
      </c>
      <c r="C495" s="521" t="s">
        <v>97</v>
      </c>
      <c r="D495" s="935" t="s">
        <v>49</v>
      </c>
      <c r="E495" s="936">
        <v>630</v>
      </c>
      <c r="F495" s="79"/>
    </row>
    <row r="496" spans="1:6" ht="25.5">
      <c r="A496" s="914">
        <v>3.2589999999999999</v>
      </c>
      <c r="B496" s="24" t="s">
        <v>98</v>
      </c>
      <c r="C496" s="521" t="s">
        <v>99</v>
      </c>
      <c r="D496" s="527" t="s">
        <v>49</v>
      </c>
      <c r="E496" s="945">
        <v>40</v>
      </c>
      <c r="F496" s="79"/>
    </row>
    <row r="497" spans="1:6">
      <c r="A497" s="103">
        <v>3.26</v>
      </c>
      <c r="B497" s="21" t="s">
        <v>64</v>
      </c>
      <c r="C497" s="521" t="s">
        <v>100</v>
      </c>
      <c r="D497" s="935" t="s">
        <v>57</v>
      </c>
      <c r="E497" s="936">
        <v>1</v>
      </c>
      <c r="F497" s="79"/>
    </row>
    <row r="498" spans="1:6">
      <c r="A498" s="914">
        <v>3.2610000000000001</v>
      </c>
      <c r="B498" s="21" t="s">
        <v>101</v>
      </c>
      <c r="C498" s="521" t="s">
        <v>102</v>
      </c>
      <c r="D498" s="527" t="s">
        <v>49</v>
      </c>
      <c r="E498" s="945">
        <v>160</v>
      </c>
      <c r="F498" s="79"/>
    </row>
    <row r="499" spans="1:6">
      <c r="A499" s="1534" t="s">
        <v>103</v>
      </c>
      <c r="B499" s="1535"/>
      <c r="C499" s="1535"/>
      <c r="D499" s="1535"/>
      <c r="E499" s="1536"/>
      <c r="F499" s="79"/>
    </row>
    <row r="500" spans="1:6">
      <c r="A500" s="914">
        <v>3.262</v>
      </c>
      <c r="B500" s="21" t="s">
        <v>91</v>
      </c>
      <c r="C500" s="521" t="s">
        <v>318</v>
      </c>
      <c r="D500" s="940" t="s">
        <v>105</v>
      </c>
      <c r="E500" s="936">
        <v>23</v>
      </c>
      <c r="F500" s="79"/>
    </row>
    <row r="501" spans="1:6">
      <c r="A501" s="914">
        <v>3.2629999999999999</v>
      </c>
      <c r="B501" s="21" t="s">
        <v>91</v>
      </c>
      <c r="C501" s="521" t="s">
        <v>107</v>
      </c>
      <c r="D501" s="940" t="s">
        <v>105</v>
      </c>
      <c r="E501" s="943">
        <v>23</v>
      </c>
      <c r="F501" s="79"/>
    </row>
    <row r="502" spans="1:6">
      <c r="A502" s="914">
        <v>3.2639999999999998</v>
      </c>
      <c r="B502" s="21" t="s">
        <v>50</v>
      </c>
      <c r="C502" s="521" t="s">
        <v>108</v>
      </c>
      <c r="D502" s="935" t="s">
        <v>49</v>
      </c>
      <c r="E502" s="936">
        <v>13</v>
      </c>
      <c r="F502" s="79"/>
    </row>
    <row r="503" spans="1:6">
      <c r="A503" s="914">
        <v>3.2650000000000001</v>
      </c>
      <c r="B503" s="21" t="s">
        <v>88</v>
      </c>
      <c r="C503" s="521" t="s">
        <v>109</v>
      </c>
      <c r="D503" s="940" t="s">
        <v>105</v>
      </c>
      <c r="E503" s="943">
        <v>6</v>
      </c>
      <c r="F503" s="79"/>
    </row>
    <row r="504" spans="1:6">
      <c r="A504" s="1531" t="s">
        <v>110</v>
      </c>
      <c r="B504" s="1532"/>
      <c r="C504" s="1532"/>
      <c r="D504" s="1532"/>
      <c r="E504" s="1533"/>
      <c r="F504" s="79"/>
    </row>
    <row r="505" spans="1:6">
      <c r="A505" s="914">
        <v>3.266</v>
      </c>
      <c r="B505" s="23" t="s">
        <v>53</v>
      </c>
      <c r="C505" s="521" t="s">
        <v>111</v>
      </c>
      <c r="D505" s="935" t="s">
        <v>49</v>
      </c>
      <c r="E505" s="936">
        <v>250</v>
      </c>
      <c r="F505" s="79"/>
    </row>
    <row r="506" spans="1:6">
      <c r="A506" s="1492" t="s">
        <v>1700</v>
      </c>
      <c r="B506" s="1493"/>
      <c r="C506" s="1493"/>
      <c r="D506" s="1493"/>
      <c r="E506" s="1494"/>
      <c r="F506" s="79"/>
    </row>
    <row r="507" spans="1:6">
      <c r="A507" s="912" t="s">
        <v>1707</v>
      </c>
      <c r="B507" s="143"/>
      <c r="C507" s="511" t="s">
        <v>1701</v>
      </c>
      <c r="D507" s="512" t="s">
        <v>149</v>
      </c>
      <c r="E507" s="946">
        <v>1</v>
      </c>
      <c r="F507" s="79"/>
    </row>
    <row r="508" spans="1:6">
      <c r="A508" s="77"/>
      <c r="B508" s="78"/>
      <c r="C508" s="79"/>
      <c r="D508" s="78"/>
      <c r="E508" s="80"/>
      <c r="F508" s="79"/>
    </row>
    <row r="509" spans="1:6" ht="15" customHeight="1">
      <c r="A509" s="1339" t="s">
        <v>1868</v>
      </c>
      <c r="B509" s="1340"/>
      <c r="C509" s="1341"/>
      <c r="D509" s="1370" t="s">
        <v>1918</v>
      </c>
      <c r="E509" s="1371"/>
      <c r="F509" s="79"/>
    </row>
    <row r="510" spans="1:6">
      <c r="A510" s="1342"/>
      <c r="B510" s="1343"/>
      <c r="C510" s="1344"/>
      <c r="D510" s="1372"/>
      <c r="E510" s="1373"/>
      <c r="F510" s="79"/>
    </row>
    <row r="511" spans="1:6" ht="27.75" customHeight="1">
      <c r="A511" s="1342"/>
      <c r="B511" s="1343"/>
      <c r="C511" s="1344"/>
      <c r="D511" s="1370" t="s">
        <v>44</v>
      </c>
      <c r="E511" s="1371"/>
      <c r="F511" s="79"/>
    </row>
    <row r="512" spans="1:6" ht="30.75" customHeight="1" thickBot="1">
      <c r="A512" s="1345"/>
      <c r="B512" s="1346"/>
      <c r="C512" s="1347"/>
      <c r="D512" s="1374" t="s">
        <v>1926</v>
      </c>
      <c r="E512" s="1375"/>
      <c r="F512" s="79"/>
    </row>
    <row r="513" spans="1:6" ht="15.75" thickTop="1">
      <c r="A513" s="1376" t="s">
        <v>13</v>
      </c>
      <c r="B513" s="18" t="s">
        <v>14</v>
      </c>
      <c r="C513" s="1405" t="s">
        <v>15</v>
      </c>
      <c r="D513" s="991" t="s">
        <v>16</v>
      </c>
      <c r="E513" s="93" t="s">
        <v>17</v>
      </c>
      <c r="F513" s="79"/>
    </row>
    <row r="514" spans="1:6">
      <c r="A514" s="1377"/>
      <c r="B514" s="19" t="s">
        <v>18</v>
      </c>
      <c r="C514" s="1406"/>
      <c r="D514" s="991" t="s">
        <v>19</v>
      </c>
      <c r="E514" s="93" t="s">
        <v>20</v>
      </c>
      <c r="F514" s="79"/>
    </row>
    <row r="515" spans="1:6">
      <c r="A515" s="1378"/>
      <c r="B515" s="20"/>
      <c r="C515" s="1407"/>
      <c r="D515" s="992"/>
      <c r="E515" s="94"/>
      <c r="F515" s="79"/>
    </row>
    <row r="516" spans="1:6">
      <c r="A516" s="37">
        <v>1</v>
      </c>
      <c r="B516" s="21">
        <v>2</v>
      </c>
      <c r="C516" s="21">
        <v>3</v>
      </c>
      <c r="D516" s="21">
        <v>4</v>
      </c>
      <c r="E516" s="95">
        <v>5</v>
      </c>
      <c r="F516" s="79"/>
    </row>
    <row r="517" spans="1:6">
      <c r="A517" s="96"/>
      <c r="B517" s="19"/>
      <c r="C517" s="22"/>
      <c r="D517" s="19"/>
      <c r="E517" s="97"/>
      <c r="F517" s="79"/>
    </row>
    <row r="518" spans="1:6">
      <c r="A518" s="100"/>
      <c r="B518" s="1382" t="s">
        <v>45</v>
      </c>
      <c r="C518" s="1382"/>
      <c r="D518" s="1382"/>
      <c r="E518" s="1383"/>
      <c r="F518" s="79"/>
    </row>
    <row r="519" spans="1:6">
      <c r="A519" s="1384" t="s">
        <v>319</v>
      </c>
      <c r="B519" s="1385"/>
      <c r="C519" s="1385"/>
      <c r="D519" s="1385"/>
      <c r="E519" s="1386"/>
      <c r="F519" s="79"/>
    </row>
    <row r="520" spans="1:6" ht="25.5">
      <c r="A520" s="914">
        <v>3.2669999999999999</v>
      </c>
      <c r="B520" s="21" t="s">
        <v>113</v>
      </c>
      <c r="C520" s="521" t="s">
        <v>114</v>
      </c>
      <c r="D520" s="935" t="s">
        <v>24</v>
      </c>
      <c r="E520" s="939">
        <v>9.7799999999999994</v>
      </c>
      <c r="F520" s="79"/>
    </row>
    <row r="521" spans="1:6" ht="38.25">
      <c r="A521" s="914">
        <v>3.2679999999999998</v>
      </c>
      <c r="B521" s="25" t="s">
        <v>115</v>
      </c>
      <c r="C521" s="521" t="s">
        <v>116</v>
      </c>
      <c r="D521" s="935" t="s">
        <v>24</v>
      </c>
      <c r="E521" s="939">
        <v>8.7200000000000006</v>
      </c>
      <c r="F521" s="79"/>
    </row>
    <row r="522" spans="1:6" ht="38.25">
      <c r="A522" s="914">
        <v>3.2690000000000001</v>
      </c>
      <c r="B522" s="21" t="s">
        <v>117</v>
      </c>
      <c r="C522" s="521" t="s">
        <v>118</v>
      </c>
      <c r="D522" s="935" t="s">
        <v>119</v>
      </c>
      <c r="E522" s="939">
        <v>0.42865020000000004</v>
      </c>
      <c r="F522" s="79"/>
    </row>
    <row r="523" spans="1:6" ht="38.25">
      <c r="A523" s="103">
        <v>3.27</v>
      </c>
      <c r="B523" s="21" t="s">
        <v>120</v>
      </c>
      <c r="C523" s="521" t="s">
        <v>121</v>
      </c>
      <c r="D523" s="935" t="s">
        <v>24</v>
      </c>
      <c r="E523" s="939">
        <v>0.291105</v>
      </c>
      <c r="F523" s="79"/>
    </row>
    <row r="524" spans="1:6" ht="38.25">
      <c r="A524" s="914">
        <v>3.2709999999999999</v>
      </c>
      <c r="B524" s="21" t="s">
        <v>64</v>
      </c>
      <c r="C524" s="521" t="s">
        <v>122</v>
      </c>
      <c r="D524" s="935" t="s">
        <v>49</v>
      </c>
      <c r="E524" s="939">
        <v>9.7539999999999996</v>
      </c>
      <c r="F524" s="79"/>
    </row>
    <row r="525" spans="1:6">
      <c r="A525" s="77"/>
      <c r="B525" s="78"/>
      <c r="C525" s="79"/>
      <c r="D525" s="78"/>
      <c r="E525" s="80"/>
      <c r="F525" s="79"/>
    </row>
    <row r="526" spans="1:6" ht="15" customHeight="1">
      <c r="A526" s="1339" t="s">
        <v>1868</v>
      </c>
      <c r="B526" s="1340"/>
      <c r="C526" s="1341"/>
      <c r="D526" s="1370" t="s">
        <v>1918</v>
      </c>
      <c r="E526" s="1371"/>
      <c r="F526" s="79"/>
    </row>
    <row r="527" spans="1:6">
      <c r="A527" s="1342"/>
      <c r="B527" s="1343"/>
      <c r="C527" s="1344"/>
      <c r="D527" s="1372"/>
      <c r="E527" s="1373"/>
      <c r="F527" s="79"/>
    </row>
    <row r="528" spans="1:6">
      <c r="A528" s="1342"/>
      <c r="B528" s="1343"/>
      <c r="C528" s="1344"/>
      <c r="D528" s="1370" t="s">
        <v>44</v>
      </c>
      <c r="E528" s="1371"/>
      <c r="F528" s="79"/>
    </row>
    <row r="529" spans="1:6" ht="28.5" customHeight="1" thickBot="1">
      <c r="A529" s="1345"/>
      <c r="B529" s="1346"/>
      <c r="C529" s="1347"/>
      <c r="D529" s="1374" t="s">
        <v>1927</v>
      </c>
      <c r="E529" s="1375"/>
      <c r="F529" s="79"/>
    </row>
    <row r="530" spans="1:6" ht="15.75" thickTop="1">
      <c r="A530" s="1376" t="s">
        <v>13</v>
      </c>
      <c r="B530" s="18" t="s">
        <v>14</v>
      </c>
      <c r="C530" s="1405" t="s">
        <v>15</v>
      </c>
      <c r="D530" s="991" t="s">
        <v>16</v>
      </c>
      <c r="E530" s="93" t="s">
        <v>17</v>
      </c>
      <c r="F530" s="79"/>
    </row>
    <row r="531" spans="1:6">
      <c r="A531" s="1377"/>
      <c r="B531" s="19" t="s">
        <v>18</v>
      </c>
      <c r="C531" s="1406"/>
      <c r="D531" s="991" t="s">
        <v>19</v>
      </c>
      <c r="E531" s="93" t="s">
        <v>20</v>
      </c>
      <c r="F531" s="79"/>
    </row>
    <row r="532" spans="1:6">
      <c r="A532" s="1378"/>
      <c r="B532" s="20"/>
      <c r="C532" s="1407"/>
      <c r="D532" s="992"/>
      <c r="E532" s="94"/>
      <c r="F532" s="79"/>
    </row>
    <row r="533" spans="1:6">
      <c r="A533" s="37">
        <v>1</v>
      </c>
      <c r="B533" s="21">
        <v>2</v>
      </c>
      <c r="C533" s="21">
        <v>3</v>
      </c>
      <c r="D533" s="21">
        <v>4</v>
      </c>
      <c r="E533" s="95">
        <v>5</v>
      </c>
      <c r="F533" s="79"/>
    </row>
    <row r="534" spans="1:6">
      <c r="A534" s="96"/>
      <c r="B534" s="19"/>
      <c r="C534" s="22"/>
      <c r="D534" s="19"/>
      <c r="E534" s="97"/>
      <c r="F534" s="79"/>
    </row>
    <row r="535" spans="1:6">
      <c r="A535" s="100"/>
      <c r="B535" s="1382" t="s">
        <v>123</v>
      </c>
      <c r="C535" s="1382"/>
      <c r="D535" s="1382"/>
      <c r="E535" s="1383"/>
      <c r="F535" s="79"/>
    </row>
    <row r="536" spans="1:6">
      <c r="A536" s="1486" t="s">
        <v>124</v>
      </c>
      <c r="B536" s="1487"/>
      <c r="C536" s="1487"/>
      <c r="D536" s="1487"/>
      <c r="E536" s="1488"/>
      <c r="F536" s="79"/>
    </row>
    <row r="537" spans="1:6">
      <c r="A537" s="37">
        <v>3.2719999999999998</v>
      </c>
      <c r="B537" s="915" t="s">
        <v>125</v>
      </c>
      <c r="C537" s="535" t="s">
        <v>126</v>
      </c>
      <c r="D537" s="303" t="s">
        <v>105</v>
      </c>
      <c r="E537" s="927">
        <v>3</v>
      </c>
      <c r="F537" s="79"/>
    </row>
    <row r="538" spans="1:6">
      <c r="A538" s="37">
        <v>3.2730000000000001</v>
      </c>
      <c r="B538" s="915" t="str">
        <f>B537</f>
        <v>B.03.01.01</v>
      </c>
      <c r="C538" s="535" t="s">
        <v>127</v>
      </c>
      <c r="D538" s="303" t="s">
        <v>105</v>
      </c>
      <c r="E538" s="927">
        <v>3</v>
      </c>
      <c r="F538" s="79"/>
    </row>
    <row r="539" spans="1:6">
      <c r="A539" s="37">
        <v>3.274</v>
      </c>
      <c r="B539" s="915" t="str">
        <f t="shared" ref="B539:B545" si="5">B538</f>
        <v>B.03.01.01</v>
      </c>
      <c r="C539" s="535" t="s">
        <v>128</v>
      </c>
      <c r="D539" s="303" t="s">
        <v>105</v>
      </c>
      <c r="E539" s="927">
        <v>5</v>
      </c>
      <c r="F539" s="79"/>
    </row>
    <row r="540" spans="1:6">
      <c r="A540" s="37">
        <v>3.2749999999999999</v>
      </c>
      <c r="B540" s="915" t="str">
        <f t="shared" si="5"/>
        <v>B.03.01.01</v>
      </c>
      <c r="C540" s="535" t="s">
        <v>129</v>
      </c>
      <c r="D540" s="303" t="s">
        <v>105</v>
      </c>
      <c r="E540" s="927">
        <v>4</v>
      </c>
      <c r="F540" s="79"/>
    </row>
    <row r="541" spans="1:6">
      <c r="A541" s="37">
        <v>3.2759999999999998</v>
      </c>
      <c r="B541" s="915" t="str">
        <f t="shared" si="5"/>
        <v>B.03.01.01</v>
      </c>
      <c r="C541" s="535" t="s">
        <v>320</v>
      </c>
      <c r="D541" s="303" t="s">
        <v>105</v>
      </c>
      <c r="E541" s="927">
        <v>4</v>
      </c>
      <c r="F541" s="79"/>
    </row>
    <row r="542" spans="1:6">
      <c r="A542" s="37">
        <v>3.2770000000000001</v>
      </c>
      <c r="B542" s="915" t="str">
        <f t="shared" si="5"/>
        <v>B.03.01.01</v>
      </c>
      <c r="C542" s="535" t="s">
        <v>321</v>
      </c>
      <c r="D542" s="303" t="s">
        <v>105</v>
      </c>
      <c r="E542" s="927">
        <v>1</v>
      </c>
      <c r="F542" s="79"/>
    </row>
    <row r="543" spans="1:6" ht="25.5">
      <c r="A543" s="37">
        <v>3.278</v>
      </c>
      <c r="B543" s="915" t="str">
        <f t="shared" si="5"/>
        <v>B.03.01.01</v>
      </c>
      <c r="C543" s="535" t="s">
        <v>130</v>
      </c>
      <c r="D543" s="303" t="s">
        <v>105</v>
      </c>
      <c r="E543" s="927">
        <v>3</v>
      </c>
      <c r="F543" s="79"/>
    </row>
    <row r="544" spans="1:6">
      <c r="A544" s="37">
        <v>3.2789999999999999</v>
      </c>
      <c r="B544" s="915" t="str">
        <f t="shared" si="5"/>
        <v>B.03.01.01</v>
      </c>
      <c r="C544" s="535" t="s">
        <v>131</v>
      </c>
      <c r="D544" s="303" t="s">
        <v>132</v>
      </c>
      <c r="E544" s="927">
        <v>23</v>
      </c>
      <c r="F544" s="79"/>
    </row>
    <row r="545" spans="1:6">
      <c r="A545" s="101">
        <v>3.28</v>
      </c>
      <c r="B545" s="915" t="str">
        <f t="shared" si="5"/>
        <v>B.03.01.01</v>
      </c>
      <c r="C545" s="535" t="s">
        <v>133</v>
      </c>
      <c r="D545" s="303" t="s">
        <v>32</v>
      </c>
      <c r="E545" s="927">
        <v>1</v>
      </c>
      <c r="F545" s="79"/>
    </row>
    <row r="546" spans="1:6">
      <c r="A546" s="1525" t="s">
        <v>134</v>
      </c>
      <c r="B546" s="1526"/>
      <c r="C546" s="1526"/>
      <c r="D546" s="1526"/>
      <c r="E546" s="1527"/>
      <c r="F546" s="79"/>
    </row>
    <row r="547" spans="1:6" ht="25.5">
      <c r="A547" s="37">
        <v>3.2810000000000001</v>
      </c>
      <c r="B547" s="915" t="s">
        <v>125</v>
      </c>
      <c r="C547" s="535" t="s">
        <v>135</v>
      </c>
      <c r="D547" s="303" t="s">
        <v>136</v>
      </c>
      <c r="E547" s="927">
        <v>14</v>
      </c>
      <c r="F547" s="79"/>
    </row>
    <row r="548" spans="1:6">
      <c r="A548" s="37">
        <v>3.282</v>
      </c>
      <c r="B548" s="915" t="str">
        <f>B547</f>
        <v>B.03.01.01</v>
      </c>
      <c r="C548" s="535" t="s">
        <v>137</v>
      </c>
      <c r="D548" s="303" t="s">
        <v>28</v>
      </c>
      <c r="E548" s="927">
        <v>50</v>
      </c>
      <c r="F548" s="79"/>
    </row>
    <row r="549" spans="1:6">
      <c r="A549" s="37">
        <v>3.2829999999999999</v>
      </c>
      <c r="B549" s="915" t="str">
        <f t="shared" ref="B549:B585" si="6">B548</f>
        <v>B.03.01.01</v>
      </c>
      <c r="C549" s="535" t="s">
        <v>138</v>
      </c>
      <c r="D549" s="303" t="s">
        <v>28</v>
      </c>
      <c r="E549" s="927">
        <v>10</v>
      </c>
      <c r="F549" s="79"/>
    </row>
    <row r="550" spans="1:6">
      <c r="A550" s="37">
        <v>3.2839999999999998</v>
      </c>
      <c r="B550" s="915" t="str">
        <f t="shared" si="6"/>
        <v>B.03.01.01</v>
      </c>
      <c r="C550" s="535" t="s">
        <v>139</v>
      </c>
      <c r="D550" s="303" t="s">
        <v>105</v>
      </c>
      <c r="E550" s="927">
        <v>14</v>
      </c>
      <c r="F550" s="79"/>
    </row>
    <row r="551" spans="1:6">
      <c r="A551" s="37">
        <v>3.2850000000000001</v>
      </c>
      <c r="B551" s="915" t="str">
        <f t="shared" si="6"/>
        <v>B.03.01.01</v>
      </c>
      <c r="C551" s="535" t="s">
        <v>140</v>
      </c>
      <c r="D551" s="303" t="s">
        <v>28</v>
      </c>
      <c r="E551" s="927">
        <v>60</v>
      </c>
      <c r="F551" s="79"/>
    </row>
    <row r="552" spans="1:6">
      <c r="A552" s="37">
        <v>3.286</v>
      </c>
      <c r="B552" s="915" t="str">
        <f t="shared" si="6"/>
        <v>B.03.01.01</v>
      </c>
      <c r="C552" s="535" t="s">
        <v>141</v>
      </c>
      <c r="D552" s="303" t="s">
        <v>28</v>
      </c>
      <c r="E552" s="927">
        <v>7</v>
      </c>
      <c r="F552" s="79"/>
    </row>
    <row r="553" spans="1:6" ht="25.5">
      <c r="A553" s="37">
        <v>3.2869999999999999</v>
      </c>
      <c r="B553" s="915" t="str">
        <f t="shared" si="6"/>
        <v>B.03.01.01</v>
      </c>
      <c r="C553" s="535" t="s">
        <v>142</v>
      </c>
      <c r="D553" s="303" t="s">
        <v>28</v>
      </c>
      <c r="E553" s="927">
        <v>190</v>
      </c>
      <c r="F553" s="79"/>
    </row>
    <row r="554" spans="1:6" ht="25.5">
      <c r="A554" s="37">
        <v>3.2879999999999998</v>
      </c>
      <c r="B554" s="915" t="str">
        <f t="shared" si="6"/>
        <v>B.03.01.01</v>
      </c>
      <c r="C554" s="535" t="s">
        <v>143</v>
      </c>
      <c r="D554" s="303" t="s">
        <v>28</v>
      </c>
      <c r="E554" s="927">
        <v>30</v>
      </c>
      <c r="F554" s="79"/>
    </row>
    <row r="555" spans="1:6" ht="25.5">
      <c r="A555" s="37">
        <v>3.2890000000000001</v>
      </c>
      <c r="B555" s="915" t="str">
        <f t="shared" si="6"/>
        <v>B.03.01.01</v>
      </c>
      <c r="C555" s="535" t="s">
        <v>322</v>
      </c>
      <c r="D555" s="303" t="s">
        <v>28</v>
      </c>
      <c r="E555" s="927">
        <v>20</v>
      </c>
      <c r="F555" s="79"/>
    </row>
    <row r="556" spans="1:6" ht="25.5">
      <c r="A556" s="101">
        <v>3.29</v>
      </c>
      <c r="B556" s="915" t="str">
        <f t="shared" si="6"/>
        <v>B.03.01.01</v>
      </c>
      <c r="C556" s="535" t="s">
        <v>323</v>
      </c>
      <c r="D556" s="303" t="s">
        <v>28</v>
      </c>
      <c r="E556" s="927">
        <v>10</v>
      </c>
      <c r="F556" s="79"/>
    </row>
    <row r="557" spans="1:6">
      <c r="A557" s="37">
        <v>3.2909999999999999</v>
      </c>
      <c r="B557" s="915" t="str">
        <f t="shared" si="6"/>
        <v>B.03.01.01</v>
      </c>
      <c r="C557" s="535" t="s">
        <v>324</v>
      </c>
      <c r="D557" s="303" t="s">
        <v>105</v>
      </c>
      <c r="E557" s="927">
        <v>1</v>
      </c>
      <c r="F557" s="79"/>
    </row>
    <row r="558" spans="1:6">
      <c r="A558" s="37">
        <v>3.2919999999999998</v>
      </c>
      <c r="B558" s="915" t="str">
        <f t="shared" si="6"/>
        <v>B.03.01.01</v>
      </c>
      <c r="C558" s="535" t="s">
        <v>145</v>
      </c>
      <c r="D558" s="303" t="s">
        <v>105</v>
      </c>
      <c r="E558" s="927">
        <v>10</v>
      </c>
      <c r="F558" s="79"/>
    </row>
    <row r="559" spans="1:6">
      <c r="A559" s="37">
        <v>3.2930000000000001</v>
      </c>
      <c r="B559" s="915" t="str">
        <f t="shared" si="6"/>
        <v>B.03.01.01</v>
      </c>
      <c r="C559" s="535" t="s">
        <v>146</v>
      </c>
      <c r="D559" s="303" t="s">
        <v>105</v>
      </c>
      <c r="E559" s="927">
        <v>4</v>
      </c>
      <c r="F559" s="79"/>
    </row>
    <row r="560" spans="1:6" ht="25.5">
      <c r="A560" s="37">
        <v>3.294</v>
      </c>
      <c r="B560" s="915" t="str">
        <f t="shared" si="6"/>
        <v>B.03.01.01</v>
      </c>
      <c r="C560" s="535" t="s">
        <v>147</v>
      </c>
      <c r="D560" s="303" t="s">
        <v>105</v>
      </c>
      <c r="E560" s="927">
        <v>30</v>
      </c>
      <c r="F560" s="79"/>
    </row>
    <row r="561" spans="1:6">
      <c r="A561" s="37">
        <v>3.2949999999999999</v>
      </c>
      <c r="B561" s="915" t="str">
        <f t="shared" si="6"/>
        <v>B.03.01.01</v>
      </c>
      <c r="C561" s="535" t="s">
        <v>325</v>
      </c>
      <c r="D561" s="303" t="s">
        <v>105</v>
      </c>
      <c r="E561" s="927">
        <v>1</v>
      </c>
      <c r="F561" s="79"/>
    </row>
    <row r="562" spans="1:6">
      <c r="A562" s="37">
        <v>3.2959999999999998</v>
      </c>
      <c r="B562" s="915" t="str">
        <f t="shared" si="6"/>
        <v>B.03.01.01</v>
      </c>
      <c r="C562" s="535" t="s">
        <v>326</v>
      </c>
      <c r="D562" s="303" t="s">
        <v>149</v>
      </c>
      <c r="E562" s="927">
        <v>1</v>
      </c>
      <c r="F562" s="79"/>
    </row>
    <row r="563" spans="1:6">
      <c r="A563" s="37">
        <v>3.2970000000000002</v>
      </c>
      <c r="B563" s="915" t="str">
        <f t="shared" si="6"/>
        <v>B.03.01.01</v>
      </c>
      <c r="C563" s="535" t="s">
        <v>148</v>
      </c>
      <c r="D563" s="303" t="s">
        <v>149</v>
      </c>
      <c r="E563" s="927">
        <v>1</v>
      </c>
      <c r="F563" s="79"/>
    </row>
    <row r="564" spans="1:6">
      <c r="A564" s="37">
        <v>3.298</v>
      </c>
      <c r="B564" s="915" t="str">
        <f t="shared" si="6"/>
        <v>B.03.01.01</v>
      </c>
      <c r="C564" s="535" t="s">
        <v>327</v>
      </c>
      <c r="D564" s="303" t="s">
        <v>149</v>
      </c>
      <c r="E564" s="927">
        <v>1</v>
      </c>
      <c r="F564" s="79"/>
    </row>
    <row r="565" spans="1:6" ht="25.5">
      <c r="A565" s="37">
        <v>3.2989999999999999</v>
      </c>
      <c r="B565" s="915" t="str">
        <f t="shared" si="6"/>
        <v>B.03.01.01</v>
      </c>
      <c r="C565" s="535" t="s">
        <v>150</v>
      </c>
      <c r="D565" s="303" t="s">
        <v>149</v>
      </c>
      <c r="E565" s="927">
        <v>1</v>
      </c>
      <c r="F565" s="79"/>
    </row>
    <row r="566" spans="1:6" ht="25.5">
      <c r="A566" s="101">
        <v>3.3</v>
      </c>
      <c r="B566" s="915" t="str">
        <f t="shared" si="6"/>
        <v>B.03.01.01</v>
      </c>
      <c r="C566" s="535" t="s">
        <v>328</v>
      </c>
      <c r="D566" s="303" t="s">
        <v>149</v>
      </c>
      <c r="E566" s="927">
        <v>2</v>
      </c>
      <c r="F566" s="79"/>
    </row>
    <row r="567" spans="1:6" ht="25.5">
      <c r="A567" s="37">
        <v>3.3010000000000002</v>
      </c>
      <c r="B567" s="915" t="str">
        <f t="shared" si="6"/>
        <v>B.03.01.01</v>
      </c>
      <c r="C567" s="535" t="s">
        <v>329</v>
      </c>
      <c r="D567" s="303" t="s">
        <v>149</v>
      </c>
      <c r="E567" s="927">
        <v>1</v>
      </c>
      <c r="F567" s="79"/>
    </row>
    <row r="568" spans="1:6">
      <c r="A568" s="37">
        <v>3.302</v>
      </c>
      <c r="B568" s="915" t="str">
        <f t="shared" si="6"/>
        <v>B.03.01.01</v>
      </c>
      <c r="C568" s="535" t="s">
        <v>151</v>
      </c>
      <c r="D568" s="303" t="s">
        <v>105</v>
      </c>
      <c r="E568" s="927">
        <v>10</v>
      </c>
      <c r="F568" s="79"/>
    </row>
    <row r="569" spans="1:6">
      <c r="A569" s="37">
        <v>3.3029999999999999</v>
      </c>
      <c r="B569" s="915" t="str">
        <f t="shared" si="6"/>
        <v>B.03.01.01</v>
      </c>
      <c r="C569" s="535" t="s">
        <v>152</v>
      </c>
      <c r="D569" s="303" t="s">
        <v>105</v>
      </c>
      <c r="E569" s="927">
        <v>4</v>
      </c>
      <c r="F569" s="79"/>
    </row>
    <row r="570" spans="1:6">
      <c r="A570" s="37">
        <v>3.3039999999999998</v>
      </c>
      <c r="B570" s="915" t="str">
        <f t="shared" si="6"/>
        <v>B.03.01.01</v>
      </c>
      <c r="C570" s="535" t="s">
        <v>153</v>
      </c>
      <c r="D570" s="303" t="s">
        <v>105</v>
      </c>
      <c r="E570" s="927">
        <v>6</v>
      </c>
      <c r="F570" s="79"/>
    </row>
    <row r="571" spans="1:6">
      <c r="A571" s="37">
        <v>3.3050000000000002</v>
      </c>
      <c r="B571" s="915" t="str">
        <f t="shared" si="6"/>
        <v>B.03.01.01</v>
      </c>
      <c r="C571" s="535" t="s">
        <v>330</v>
      </c>
      <c r="D571" s="303" t="s">
        <v>105</v>
      </c>
      <c r="E571" s="927">
        <v>1</v>
      </c>
      <c r="F571" s="79"/>
    </row>
    <row r="572" spans="1:6">
      <c r="A572" s="37">
        <v>3.306</v>
      </c>
      <c r="B572" s="915" t="str">
        <f t="shared" si="6"/>
        <v>B.03.01.01</v>
      </c>
      <c r="C572" s="535" t="s">
        <v>331</v>
      </c>
      <c r="D572" s="303" t="s">
        <v>105</v>
      </c>
      <c r="E572" s="927">
        <v>6</v>
      </c>
      <c r="F572" s="79"/>
    </row>
    <row r="573" spans="1:6">
      <c r="A573" s="37">
        <v>3.3069999999999999</v>
      </c>
      <c r="B573" s="915" t="str">
        <f t="shared" si="6"/>
        <v>B.03.01.01</v>
      </c>
      <c r="C573" s="535" t="s">
        <v>332</v>
      </c>
      <c r="D573" s="303" t="s">
        <v>105</v>
      </c>
      <c r="E573" s="927">
        <v>2</v>
      </c>
      <c r="F573" s="79"/>
    </row>
    <row r="574" spans="1:6">
      <c r="A574" s="37">
        <v>3.3079999999999998</v>
      </c>
      <c r="B574" s="915" t="str">
        <f t="shared" si="6"/>
        <v>B.03.01.01</v>
      </c>
      <c r="C574" s="535" t="s">
        <v>333</v>
      </c>
      <c r="D574" s="303" t="s">
        <v>105</v>
      </c>
      <c r="E574" s="927">
        <v>1</v>
      </c>
      <c r="F574" s="79"/>
    </row>
    <row r="575" spans="1:6" ht="25.5">
      <c r="A575" s="37">
        <v>3.3090000000000002</v>
      </c>
      <c r="B575" s="915" t="str">
        <f t="shared" si="6"/>
        <v>B.03.01.01</v>
      </c>
      <c r="C575" s="535" t="s">
        <v>154</v>
      </c>
      <c r="D575" s="303" t="s">
        <v>105</v>
      </c>
      <c r="E575" s="927">
        <v>30</v>
      </c>
      <c r="F575" s="79"/>
    </row>
    <row r="576" spans="1:6" ht="25.5">
      <c r="A576" s="101">
        <v>3.31</v>
      </c>
      <c r="B576" s="915" t="str">
        <f t="shared" si="6"/>
        <v>B.03.01.01</v>
      </c>
      <c r="C576" s="535" t="s">
        <v>155</v>
      </c>
      <c r="D576" s="303" t="s">
        <v>105</v>
      </c>
      <c r="E576" s="927">
        <v>7</v>
      </c>
      <c r="F576" s="79"/>
    </row>
    <row r="577" spans="1:6" ht="25.5">
      <c r="A577" s="37">
        <v>3.3109999999999999</v>
      </c>
      <c r="B577" s="915" t="str">
        <f t="shared" si="6"/>
        <v>B.03.01.01</v>
      </c>
      <c r="C577" s="535" t="s">
        <v>334</v>
      </c>
      <c r="D577" s="303" t="s">
        <v>149</v>
      </c>
      <c r="E577" s="927">
        <v>1</v>
      </c>
      <c r="F577" s="79"/>
    </row>
    <row r="578" spans="1:6" ht="25.5">
      <c r="A578" s="37">
        <v>3.3119999999999998</v>
      </c>
      <c r="B578" s="915" t="str">
        <f t="shared" si="6"/>
        <v>B.03.01.01</v>
      </c>
      <c r="C578" s="535" t="s">
        <v>156</v>
      </c>
      <c r="D578" s="303" t="s">
        <v>149</v>
      </c>
      <c r="E578" s="927">
        <v>2</v>
      </c>
      <c r="F578" s="79"/>
    </row>
    <row r="579" spans="1:6">
      <c r="A579" s="37">
        <v>3.3130000000000002</v>
      </c>
      <c r="B579" s="915" t="str">
        <f t="shared" si="6"/>
        <v>B.03.01.01</v>
      </c>
      <c r="C579" s="535" t="s">
        <v>157</v>
      </c>
      <c r="D579" s="303" t="s">
        <v>28</v>
      </c>
      <c r="E579" s="927">
        <v>250</v>
      </c>
      <c r="F579" s="79"/>
    </row>
    <row r="580" spans="1:6" ht="25.5">
      <c r="A580" s="37">
        <v>3.3140000000000001</v>
      </c>
      <c r="B580" s="915" t="str">
        <f t="shared" si="6"/>
        <v>B.03.01.01</v>
      </c>
      <c r="C580" s="535" t="s">
        <v>158</v>
      </c>
      <c r="D580" s="303" t="s">
        <v>28</v>
      </c>
      <c r="E580" s="927">
        <v>250</v>
      </c>
      <c r="F580" s="79"/>
    </row>
    <row r="581" spans="1:6">
      <c r="A581" s="37">
        <v>3.3149999999999999</v>
      </c>
      <c r="B581" s="915" t="str">
        <f t="shared" si="6"/>
        <v>B.03.01.01</v>
      </c>
      <c r="C581" s="535" t="s">
        <v>159</v>
      </c>
      <c r="D581" s="303" t="s">
        <v>28</v>
      </c>
      <c r="E581" s="927">
        <v>190</v>
      </c>
      <c r="F581" s="79"/>
    </row>
    <row r="582" spans="1:6">
      <c r="A582" s="37">
        <v>3.3159999999999998</v>
      </c>
      <c r="B582" s="915" t="str">
        <f t="shared" si="6"/>
        <v>B.03.01.01</v>
      </c>
      <c r="C582" s="535" t="s">
        <v>160</v>
      </c>
      <c r="D582" s="303" t="s">
        <v>28</v>
      </c>
      <c r="E582" s="927">
        <v>30</v>
      </c>
      <c r="F582" s="79"/>
    </row>
    <row r="583" spans="1:6">
      <c r="A583" s="37">
        <v>3.3170000000000002</v>
      </c>
      <c r="B583" s="915" t="str">
        <f t="shared" si="6"/>
        <v>B.03.01.01</v>
      </c>
      <c r="C583" s="535" t="s">
        <v>335</v>
      </c>
      <c r="D583" s="303" t="s">
        <v>28</v>
      </c>
      <c r="E583" s="927">
        <v>20</v>
      </c>
      <c r="F583" s="79"/>
    </row>
    <row r="584" spans="1:6">
      <c r="A584" s="37">
        <v>3.3180000000000001</v>
      </c>
      <c r="B584" s="915" t="str">
        <f t="shared" si="6"/>
        <v>B.03.01.01</v>
      </c>
      <c r="C584" s="535" t="s">
        <v>336</v>
      </c>
      <c r="D584" s="303" t="s">
        <v>28</v>
      </c>
      <c r="E584" s="927">
        <v>10</v>
      </c>
      <c r="F584" s="79"/>
    </row>
    <row r="585" spans="1:6">
      <c r="A585" s="37">
        <v>3.319</v>
      </c>
      <c r="B585" s="915" t="str">
        <f t="shared" si="6"/>
        <v>B.03.01.01</v>
      </c>
      <c r="C585" s="535" t="s">
        <v>161</v>
      </c>
      <c r="D585" s="303" t="s">
        <v>149</v>
      </c>
      <c r="E585" s="927">
        <v>1</v>
      </c>
      <c r="F585" s="79"/>
    </row>
    <row r="586" spans="1:6">
      <c r="A586" s="1483" t="s">
        <v>162</v>
      </c>
      <c r="B586" s="1484"/>
      <c r="C586" s="1484"/>
      <c r="D586" s="1484"/>
      <c r="E586" s="1485"/>
      <c r="F586" s="79"/>
    </row>
    <row r="587" spans="1:6" ht="25.5">
      <c r="A587" s="101">
        <v>3.32</v>
      </c>
      <c r="B587" s="915" t="s">
        <v>125</v>
      </c>
      <c r="C587" s="535" t="s">
        <v>163</v>
      </c>
      <c r="D587" s="303" t="s">
        <v>136</v>
      </c>
      <c r="E587" s="927">
        <v>9</v>
      </c>
      <c r="F587" s="79"/>
    </row>
    <row r="588" spans="1:6">
      <c r="A588" s="37">
        <v>3.3210000000000002</v>
      </c>
      <c r="B588" s="915" t="str">
        <f>B587</f>
        <v>B.03.01.01</v>
      </c>
      <c r="C588" s="535" t="s">
        <v>164</v>
      </c>
      <c r="D588" s="303" t="s">
        <v>28</v>
      </c>
      <c r="E588" s="927">
        <v>22</v>
      </c>
      <c r="F588" s="79"/>
    </row>
    <row r="589" spans="1:6">
      <c r="A589" s="101">
        <v>3.3220000000000001</v>
      </c>
      <c r="B589" s="915" t="str">
        <f t="shared" ref="B589:B617" si="7">B588</f>
        <v>B.03.01.01</v>
      </c>
      <c r="C589" s="535" t="s">
        <v>139</v>
      </c>
      <c r="D589" s="303" t="s">
        <v>105</v>
      </c>
      <c r="E589" s="927">
        <v>9</v>
      </c>
      <c r="F589" s="79"/>
    </row>
    <row r="590" spans="1:6">
      <c r="A590" s="37">
        <v>3.323</v>
      </c>
      <c r="B590" s="915" t="str">
        <f t="shared" si="7"/>
        <v>B.03.01.01</v>
      </c>
      <c r="C590" s="535" t="s">
        <v>140</v>
      </c>
      <c r="D590" s="303" t="s">
        <v>28</v>
      </c>
      <c r="E590" s="927">
        <v>22</v>
      </c>
      <c r="F590" s="79"/>
    </row>
    <row r="591" spans="1:6" ht="25.5">
      <c r="A591" s="101">
        <v>3.3239999999999998</v>
      </c>
      <c r="B591" s="915" t="str">
        <f t="shared" si="7"/>
        <v>B.03.01.01</v>
      </c>
      <c r="C591" s="535" t="s">
        <v>165</v>
      </c>
      <c r="D591" s="303" t="s">
        <v>24</v>
      </c>
      <c r="E591" s="927">
        <v>55</v>
      </c>
      <c r="F591" s="79"/>
    </row>
    <row r="592" spans="1:6" ht="25.5">
      <c r="A592" s="37">
        <v>3.3250000000000002</v>
      </c>
      <c r="B592" s="915" t="str">
        <f t="shared" si="7"/>
        <v>B.03.01.01</v>
      </c>
      <c r="C592" s="535" t="s">
        <v>166</v>
      </c>
      <c r="D592" s="303" t="s">
        <v>24</v>
      </c>
      <c r="E592" s="927">
        <v>55</v>
      </c>
      <c r="F592" s="79"/>
    </row>
    <row r="593" spans="1:6">
      <c r="A593" s="101">
        <v>3.3260000000000001</v>
      </c>
      <c r="B593" s="915" t="str">
        <f t="shared" si="7"/>
        <v>B.03.01.01</v>
      </c>
      <c r="C593" s="535" t="s">
        <v>167</v>
      </c>
      <c r="D593" s="303" t="s">
        <v>24</v>
      </c>
      <c r="E593" s="927">
        <v>55</v>
      </c>
      <c r="F593" s="79"/>
    </row>
    <row r="594" spans="1:6">
      <c r="A594" s="37">
        <v>3.327</v>
      </c>
      <c r="B594" s="915" t="str">
        <f t="shared" si="7"/>
        <v>B.03.01.01</v>
      </c>
      <c r="C594" s="535" t="s">
        <v>168</v>
      </c>
      <c r="D594" s="303" t="s">
        <v>28</v>
      </c>
      <c r="E594" s="927">
        <v>40</v>
      </c>
      <c r="F594" s="79"/>
    </row>
    <row r="595" spans="1:6">
      <c r="A595" s="101">
        <v>3.3279999999999998</v>
      </c>
      <c r="B595" s="915" t="str">
        <f t="shared" si="7"/>
        <v>B.03.01.01</v>
      </c>
      <c r="C595" s="535" t="s">
        <v>169</v>
      </c>
      <c r="D595" s="303" t="s">
        <v>28</v>
      </c>
      <c r="E595" s="927">
        <v>22</v>
      </c>
      <c r="F595" s="79"/>
    </row>
    <row r="596" spans="1:6" ht="25.5">
      <c r="A596" s="37">
        <v>3.3290000000000002</v>
      </c>
      <c r="B596" s="915" t="str">
        <f t="shared" si="7"/>
        <v>B.03.01.01</v>
      </c>
      <c r="C596" s="535" t="s">
        <v>170</v>
      </c>
      <c r="D596" s="303" t="s">
        <v>28</v>
      </c>
      <c r="E596" s="927">
        <v>14</v>
      </c>
      <c r="F596" s="79"/>
    </row>
    <row r="597" spans="1:6" ht="25.5">
      <c r="A597" s="101">
        <v>3.33</v>
      </c>
      <c r="B597" s="915" t="str">
        <f t="shared" si="7"/>
        <v>B.03.01.01</v>
      </c>
      <c r="C597" s="535" t="s">
        <v>171</v>
      </c>
      <c r="D597" s="303" t="s">
        <v>28</v>
      </c>
      <c r="E597" s="927">
        <v>41</v>
      </c>
      <c r="F597" s="79"/>
    </row>
    <row r="598" spans="1:6">
      <c r="A598" s="37">
        <v>3.331</v>
      </c>
      <c r="B598" s="915" t="str">
        <f t="shared" si="7"/>
        <v>B.03.01.01</v>
      </c>
      <c r="C598" s="535" t="s">
        <v>337</v>
      </c>
      <c r="D598" s="303" t="s">
        <v>105</v>
      </c>
      <c r="E598" s="927">
        <v>1</v>
      </c>
      <c r="F598" s="79"/>
    </row>
    <row r="599" spans="1:6">
      <c r="A599" s="101">
        <v>3.3319999999999999</v>
      </c>
      <c r="B599" s="915" t="str">
        <f t="shared" si="7"/>
        <v>B.03.01.01</v>
      </c>
      <c r="C599" s="535" t="s">
        <v>173</v>
      </c>
      <c r="D599" s="303" t="s">
        <v>105</v>
      </c>
      <c r="E599" s="927">
        <v>9</v>
      </c>
      <c r="F599" s="79"/>
    </row>
    <row r="600" spans="1:6">
      <c r="A600" s="37">
        <v>3.3330000000000002</v>
      </c>
      <c r="B600" s="915" t="str">
        <f t="shared" si="7"/>
        <v>B.03.01.01</v>
      </c>
      <c r="C600" s="535" t="s">
        <v>174</v>
      </c>
      <c r="D600" s="303" t="s">
        <v>105</v>
      </c>
      <c r="E600" s="927">
        <v>9</v>
      </c>
      <c r="F600" s="79"/>
    </row>
    <row r="601" spans="1:6">
      <c r="A601" s="101">
        <v>3.3340000000000001</v>
      </c>
      <c r="B601" s="915" t="str">
        <f t="shared" si="7"/>
        <v>B.03.01.01</v>
      </c>
      <c r="C601" s="535" t="s">
        <v>338</v>
      </c>
      <c r="D601" s="303" t="s">
        <v>105</v>
      </c>
      <c r="E601" s="927">
        <v>7</v>
      </c>
      <c r="F601" s="79"/>
    </row>
    <row r="602" spans="1:6">
      <c r="A602" s="37">
        <v>3.335</v>
      </c>
      <c r="B602" s="915" t="str">
        <f t="shared" si="7"/>
        <v>B.03.01.01</v>
      </c>
      <c r="C602" s="535" t="s">
        <v>175</v>
      </c>
      <c r="D602" s="303" t="s">
        <v>149</v>
      </c>
      <c r="E602" s="927">
        <v>6</v>
      </c>
      <c r="F602" s="79"/>
    </row>
    <row r="603" spans="1:6">
      <c r="A603" s="101">
        <v>3.3360000000000101</v>
      </c>
      <c r="B603" s="915" t="str">
        <f t="shared" si="7"/>
        <v>B.03.01.01</v>
      </c>
      <c r="C603" s="535" t="s">
        <v>176</v>
      </c>
      <c r="D603" s="303" t="s">
        <v>149</v>
      </c>
      <c r="E603" s="927">
        <v>6</v>
      </c>
      <c r="F603" s="79"/>
    </row>
    <row r="604" spans="1:6">
      <c r="A604" s="37">
        <v>3.33700000000001</v>
      </c>
      <c r="B604" s="915" t="str">
        <f t="shared" si="7"/>
        <v>B.03.01.01</v>
      </c>
      <c r="C604" s="535" t="s">
        <v>339</v>
      </c>
      <c r="D604" s="303" t="s">
        <v>149</v>
      </c>
      <c r="E604" s="927">
        <v>1</v>
      </c>
      <c r="F604" s="79"/>
    </row>
    <row r="605" spans="1:6">
      <c r="A605" s="101">
        <v>3.3380000000000098</v>
      </c>
      <c r="B605" s="915" t="str">
        <f t="shared" si="7"/>
        <v>B.03.01.01</v>
      </c>
      <c r="C605" s="535" t="s">
        <v>340</v>
      </c>
      <c r="D605" s="303" t="s">
        <v>105</v>
      </c>
      <c r="E605" s="927">
        <v>6</v>
      </c>
      <c r="F605" s="79"/>
    </row>
    <row r="606" spans="1:6">
      <c r="A606" s="37">
        <v>3.3390000000000102</v>
      </c>
      <c r="B606" s="915" t="str">
        <f t="shared" si="7"/>
        <v>B.03.01.01</v>
      </c>
      <c r="C606" s="535" t="s">
        <v>341</v>
      </c>
      <c r="D606" s="303" t="s">
        <v>105</v>
      </c>
      <c r="E606" s="927">
        <v>2</v>
      </c>
      <c r="F606" s="79"/>
    </row>
    <row r="607" spans="1:6">
      <c r="A607" s="101">
        <v>3.3400000000000101</v>
      </c>
      <c r="B607" s="915" t="str">
        <f t="shared" si="7"/>
        <v>B.03.01.01</v>
      </c>
      <c r="C607" s="535" t="s">
        <v>342</v>
      </c>
      <c r="D607" s="303" t="s">
        <v>105</v>
      </c>
      <c r="E607" s="927">
        <v>8</v>
      </c>
      <c r="F607" s="79"/>
    </row>
    <row r="608" spans="1:6">
      <c r="A608" s="37">
        <v>3.34100000000001</v>
      </c>
      <c r="B608" s="915" t="str">
        <f t="shared" si="7"/>
        <v>B.03.01.01</v>
      </c>
      <c r="C608" s="535" t="s">
        <v>343</v>
      </c>
      <c r="D608" s="303" t="s">
        <v>149</v>
      </c>
      <c r="E608" s="927">
        <v>1</v>
      </c>
      <c r="F608" s="79"/>
    </row>
    <row r="609" spans="1:6">
      <c r="A609" s="101">
        <v>3.3420000000000099</v>
      </c>
      <c r="B609" s="915" t="str">
        <f t="shared" si="7"/>
        <v>B.03.01.01</v>
      </c>
      <c r="C609" s="535" t="s">
        <v>1929</v>
      </c>
      <c r="D609" s="303" t="s">
        <v>149</v>
      </c>
      <c r="E609" s="927">
        <v>4</v>
      </c>
      <c r="F609" s="79"/>
    </row>
    <row r="610" spans="1:6">
      <c r="A610" s="37">
        <v>3.3430000000000102</v>
      </c>
      <c r="B610" s="915" t="str">
        <f t="shared" si="7"/>
        <v>B.03.01.01</v>
      </c>
      <c r="C610" s="535" t="s">
        <v>178</v>
      </c>
      <c r="D610" s="303" t="s">
        <v>149</v>
      </c>
      <c r="E610" s="927">
        <v>3</v>
      </c>
      <c r="F610" s="79"/>
    </row>
    <row r="611" spans="1:6">
      <c r="A611" s="101">
        <v>3.3440000000000101</v>
      </c>
      <c r="B611" s="915" t="str">
        <f t="shared" si="7"/>
        <v>B.03.01.01</v>
      </c>
      <c r="C611" s="535" t="s">
        <v>344</v>
      </c>
      <c r="D611" s="303" t="s">
        <v>149</v>
      </c>
      <c r="E611" s="927">
        <v>1</v>
      </c>
      <c r="F611" s="79"/>
    </row>
    <row r="612" spans="1:6">
      <c r="A612" s="37">
        <v>3.34500000000001</v>
      </c>
      <c r="B612" s="915" t="str">
        <f t="shared" si="7"/>
        <v>B.03.01.01</v>
      </c>
      <c r="C612" s="535" t="s">
        <v>179</v>
      </c>
      <c r="D612" s="303" t="s">
        <v>149</v>
      </c>
      <c r="E612" s="927">
        <v>4</v>
      </c>
      <c r="F612" s="79"/>
    </row>
    <row r="613" spans="1:6">
      <c r="A613" s="101">
        <v>3.3460000000000099</v>
      </c>
      <c r="B613" s="915" t="str">
        <f t="shared" si="7"/>
        <v>B.03.01.01</v>
      </c>
      <c r="C613" s="535" t="s">
        <v>345</v>
      </c>
      <c r="D613" s="303" t="s">
        <v>105</v>
      </c>
      <c r="E613" s="927">
        <v>2</v>
      </c>
      <c r="F613" s="79"/>
    </row>
    <row r="614" spans="1:6">
      <c r="A614" s="37">
        <v>3.3470000000000102</v>
      </c>
      <c r="B614" s="915" t="str">
        <f t="shared" si="7"/>
        <v>B.03.01.01</v>
      </c>
      <c r="C614" s="535" t="s">
        <v>180</v>
      </c>
      <c r="D614" s="303" t="s">
        <v>181</v>
      </c>
      <c r="E614" s="927">
        <v>19</v>
      </c>
      <c r="F614" s="79"/>
    </row>
    <row r="615" spans="1:6">
      <c r="A615" s="101">
        <v>3.3480000000000101</v>
      </c>
      <c r="B615" s="915" t="str">
        <f t="shared" si="7"/>
        <v>B.03.01.01</v>
      </c>
      <c r="C615" s="535" t="s">
        <v>182</v>
      </c>
      <c r="D615" s="303" t="s">
        <v>181</v>
      </c>
      <c r="E615" s="927">
        <v>4</v>
      </c>
      <c r="F615" s="79"/>
    </row>
    <row r="616" spans="1:6">
      <c r="A616" s="37">
        <v>3.34900000000001</v>
      </c>
      <c r="B616" s="915" t="str">
        <f t="shared" si="7"/>
        <v>B.03.01.01</v>
      </c>
      <c r="C616" s="535" t="s">
        <v>183</v>
      </c>
      <c r="D616" s="303" t="s">
        <v>28</v>
      </c>
      <c r="E616" s="927">
        <v>117</v>
      </c>
      <c r="F616" s="79"/>
    </row>
    <row r="617" spans="1:6">
      <c r="A617" s="101">
        <v>3.3500000000000099</v>
      </c>
      <c r="B617" s="915" t="str">
        <f t="shared" si="7"/>
        <v>B.03.01.01</v>
      </c>
      <c r="C617" s="535" t="s">
        <v>184</v>
      </c>
      <c r="D617" s="303" t="s">
        <v>149</v>
      </c>
      <c r="E617" s="927">
        <v>1</v>
      </c>
      <c r="F617" s="79"/>
    </row>
    <row r="618" spans="1:6">
      <c r="A618" s="1483" t="s">
        <v>185</v>
      </c>
      <c r="B618" s="1484"/>
      <c r="C618" s="1484"/>
      <c r="D618" s="1484"/>
      <c r="E618" s="1485"/>
      <c r="F618" s="79"/>
    </row>
    <row r="619" spans="1:6">
      <c r="A619" s="37">
        <v>3.351</v>
      </c>
      <c r="B619" s="915" t="s">
        <v>186</v>
      </c>
      <c r="C619" s="535" t="s">
        <v>187</v>
      </c>
      <c r="D619" s="303" t="s">
        <v>136</v>
      </c>
      <c r="E619" s="927">
        <v>30</v>
      </c>
      <c r="F619" s="79"/>
    </row>
    <row r="620" spans="1:6">
      <c r="A620" s="37">
        <v>3.3519999999999999</v>
      </c>
      <c r="B620" s="915" t="str">
        <f>B619</f>
        <v>B.03.02.01</v>
      </c>
      <c r="C620" s="535" t="s">
        <v>188</v>
      </c>
      <c r="D620" s="303" t="s">
        <v>105</v>
      </c>
      <c r="E620" s="927">
        <v>30</v>
      </c>
      <c r="F620" s="79"/>
    </row>
    <row r="621" spans="1:6" ht="38.25">
      <c r="A621" s="37">
        <v>3.3530000000000002</v>
      </c>
      <c r="B621" s="915" t="str">
        <f t="shared" ref="B621:B660" si="8">B620</f>
        <v>B.03.02.01</v>
      </c>
      <c r="C621" s="535" t="s">
        <v>346</v>
      </c>
      <c r="D621" s="303" t="s">
        <v>105</v>
      </c>
      <c r="E621" s="927">
        <v>1</v>
      </c>
      <c r="F621" s="79"/>
    </row>
    <row r="622" spans="1:6" ht="38.25">
      <c r="A622" s="37">
        <v>3.3540000000000001</v>
      </c>
      <c r="B622" s="915" t="str">
        <f t="shared" si="8"/>
        <v>B.03.02.01</v>
      </c>
      <c r="C622" s="535" t="s">
        <v>347</v>
      </c>
      <c r="D622" s="303" t="s">
        <v>105</v>
      </c>
      <c r="E622" s="927">
        <v>1</v>
      </c>
      <c r="F622" s="79"/>
    </row>
    <row r="623" spans="1:6" ht="38.25">
      <c r="A623" s="37">
        <v>3.355</v>
      </c>
      <c r="B623" s="915" t="str">
        <f t="shared" si="8"/>
        <v>B.03.02.01</v>
      </c>
      <c r="C623" s="535" t="s">
        <v>348</v>
      </c>
      <c r="D623" s="303" t="s">
        <v>105</v>
      </c>
      <c r="E623" s="927">
        <v>1</v>
      </c>
      <c r="F623" s="79"/>
    </row>
    <row r="624" spans="1:6" ht="38.25">
      <c r="A624" s="37">
        <v>3.3559999999999999</v>
      </c>
      <c r="B624" s="915" t="str">
        <f t="shared" si="8"/>
        <v>B.03.02.01</v>
      </c>
      <c r="C624" s="535" t="s">
        <v>349</v>
      </c>
      <c r="D624" s="303" t="s">
        <v>105</v>
      </c>
      <c r="E624" s="927">
        <v>1</v>
      </c>
      <c r="F624" s="79"/>
    </row>
    <row r="625" spans="1:6" ht="25.5">
      <c r="A625" s="37">
        <v>3.3570000000000002</v>
      </c>
      <c r="B625" s="915" t="str">
        <f t="shared" si="8"/>
        <v>B.03.02.01</v>
      </c>
      <c r="C625" s="535" t="s">
        <v>350</v>
      </c>
      <c r="D625" s="303" t="s">
        <v>105</v>
      </c>
      <c r="E625" s="927">
        <v>4</v>
      </c>
      <c r="F625" s="79"/>
    </row>
    <row r="626" spans="1:6">
      <c r="A626" s="37">
        <v>3.3580000000000001</v>
      </c>
      <c r="B626" s="915" t="str">
        <f t="shared" si="8"/>
        <v>B.03.02.01</v>
      </c>
      <c r="C626" s="535" t="s">
        <v>189</v>
      </c>
      <c r="D626" s="303" t="s">
        <v>105</v>
      </c>
      <c r="E626" s="927">
        <v>7</v>
      </c>
      <c r="F626" s="79"/>
    </row>
    <row r="627" spans="1:6" ht="25.5">
      <c r="A627" s="37">
        <v>3.359</v>
      </c>
      <c r="B627" s="915" t="str">
        <f t="shared" si="8"/>
        <v>B.03.02.01</v>
      </c>
      <c r="C627" s="535" t="s">
        <v>351</v>
      </c>
      <c r="D627" s="303" t="s">
        <v>105</v>
      </c>
      <c r="E627" s="927">
        <v>1</v>
      </c>
      <c r="F627" s="79"/>
    </row>
    <row r="628" spans="1:6" ht="25.5">
      <c r="A628" s="101">
        <v>3.36</v>
      </c>
      <c r="B628" s="915" t="str">
        <f t="shared" si="8"/>
        <v>B.03.02.01</v>
      </c>
      <c r="C628" s="535" t="s">
        <v>352</v>
      </c>
      <c r="D628" s="303" t="s">
        <v>105</v>
      </c>
      <c r="E628" s="927">
        <v>1</v>
      </c>
      <c r="F628" s="79"/>
    </row>
    <row r="629" spans="1:6" ht="25.5">
      <c r="A629" s="37">
        <v>3.3610000000000002</v>
      </c>
      <c r="B629" s="915" t="str">
        <f t="shared" si="8"/>
        <v>B.03.02.01</v>
      </c>
      <c r="C629" s="535" t="s">
        <v>353</v>
      </c>
      <c r="D629" s="303" t="s">
        <v>49</v>
      </c>
      <c r="E629" s="927">
        <v>12.8</v>
      </c>
      <c r="F629" s="79"/>
    </row>
    <row r="630" spans="1:6">
      <c r="A630" s="37">
        <v>3.3620000000000001</v>
      </c>
      <c r="B630" s="915" t="str">
        <f t="shared" si="8"/>
        <v>B.03.02.01</v>
      </c>
      <c r="C630" s="535" t="s">
        <v>192</v>
      </c>
      <c r="D630" s="303" t="s">
        <v>49</v>
      </c>
      <c r="E630" s="927">
        <v>6.91</v>
      </c>
      <c r="F630" s="79"/>
    </row>
    <row r="631" spans="1:6">
      <c r="A631" s="37">
        <v>3.363</v>
      </c>
      <c r="B631" s="915" t="str">
        <f t="shared" si="8"/>
        <v>B.03.02.01</v>
      </c>
      <c r="C631" s="535" t="s">
        <v>193</v>
      </c>
      <c r="D631" s="303" t="s">
        <v>49</v>
      </c>
      <c r="E631" s="927">
        <v>10.79</v>
      </c>
      <c r="F631" s="79"/>
    </row>
    <row r="632" spans="1:6">
      <c r="A632" s="37">
        <v>3.3639999999999999</v>
      </c>
      <c r="B632" s="915" t="str">
        <f t="shared" si="8"/>
        <v>B.03.02.01</v>
      </c>
      <c r="C632" s="535" t="s">
        <v>194</v>
      </c>
      <c r="D632" s="303" t="s">
        <v>49</v>
      </c>
      <c r="E632" s="927">
        <v>22.11</v>
      </c>
      <c r="F632" s="79"/>
    </row>
    <row r="633" spans="1:6">
      <c r="A633" s="37">
        <v>3.3650000000000002</v>
      </c>
      <c r="B633" s="915" t="str">
        <f t="shared" si="8"/>
        <v>B.03.02.01</v>
      </c>
      <c r="C633" s="535" t="s">
        <v>354</v>
      </c>
      <c r="D633" s="303" t="s">
        <v>49</v>
      </c>
      <c r="E633" s="927">
        <v>10.36</v>
      </c>
      <c r="F633" s="79"/>
    </row>
    <row r="634" spans="1:6">
      <c r="A634" s="37">
        <v>3.3660000000000001</v>
      </c>
      <c r="B634" s="915" t="str">
        <f t="shared" si="8"/>
        <v>B.03.02.01</v>
      </c>
      <c r="C634" s="535" t="s">
        <v>355</v>
      </c>
      <c r="D634" s="303" t="s">
        <v>49</v>
      </c>
      <c r="E634" s="927">
        <v>14.68</v>
      </c>
      <c r="F634" s="79"/>
    </row>
    <row r="635" spans="1:6">
      <c r="A635" s="37">
        <v>3.367</v>
      </c>
      <c r="B635" s="915" t="str">
        <f t="shared" si="8"/>
        <v>B.03.02.01</v>
      </c>
      <c r="C635" s="535" t="s">
        <v>195</v>
      </c>
      <c r="D635" s="303" t="s">
        <v>28</v>
      </c>
      <c r="E635" s="927">
        <v>15</v>
      </c>
      <c r="F635" s="79"/>
    </row>
    <row r="636" spans="1:6">
      <c r="A636" s="37">
        <v>3.3679999999999999</v>
      </c>
      <c r="B636" s="915" t="str">
        <f t="shared" si="8"/>
        <v>B.03.02.01</v>
      </c>
      <c r="C636" s="535" t="s">
        <v>196</v>
      </c>
      <c r="D636" s="303" t="s">
        <v>28</v>
      </c>
      <c r="E636" s="927">
        <v>15</v>
      </c>
      <c r="F636" s="79"/>
    </row>
    <row r="637" spans="1:6">
      <c r="A637" s="37">
        <v>3.3690000000000002</v>
      </c>
      <c r="B637" s="915" t="str">
        <f t="shared" si="8"/>
        <v>B.03.02.01</v>
      </c>
      <c r="C637" s="535" t="s">
        <v>356</v>
      </c>
      <c r="D637" s="303" t="s">
        <v>28</v>
      </c>
      <c r="E637" s="927">
        <v>10</v>
      </c>
      <c r="F637" s="79"/>
    </row>
    <row r="638" spans="1:6">
      <c r="A638" s="101">
        <v>3.37</v>
      </c>
      <c r="B638" s="915" t="str">
        <f t="shared" si="8"/>
        <v>B.03.02.01</v>
      </c>
      <c r="C638" s="535" t="s">
        <v>197</v>
      </c>
      <c r="D638" s="303" t="s">
        <v>105</v>
      </c>
      <c r="E638" s="927">
        <v>7</v>
      </c>
      <c r="F638" s="79"/>
    </row>
    <row r="639" spans="1:6">
      <c r="A639" s="37">
        <v>3.371</v>
      </c>
      <c r="B639" s="915" t="str">
        <f t="shared" si="8"/>
        <v>B.03.02.01</v>
      </c>
      <c r="C639" s="535" t="s">
        <v>198</v>
      </c>
      <c r="D639" s="303" t="s">
        <v>105</v>
      </c>
      <c r="E639" s="927">
        <v>10</v>
      </c>
      <c r="F639" s="79"/>
    </row>
    <row r="640" spans="1:6">
      <c r="A640" s="37">
        <v>3.3719999999999999</v>
      </c>
      <c r="B640" s="915" t="str">
        <f t="shared" si="8"/>
        <v>B.03.02.01</v>
      </c>
      <c r="C640" s="535" t="s">
        <v>199</v>
      </c>
      <c r="D640" s="303" t="s">
        <v>105</v>
      </c>
      <c r="E640" s="927">
        <v>12</v>
      </c>
      <c r="F640" s="79"/>
    </row>
    <row r="641" spans="1:6">
      <c r="A641" s="37">
        <v>3.3730000000000002</v>
      </c>
      <c r="B641" s="915" t="str">
        <f t="shared" si="8"/>
        <v>B.03.02.01</v>
      </c>
      <c r="C641" s="535" t="s">
        <v>200</v>
      </c>
      <c r="D641" s="303" t="s">
        <v>105</v>
      </c>
      <c r="E641" s="927">
        <v>10</v>
      </c>
      <c r="F641" s="79"/>
    </row>
    <row r="642" spans="1:6">
      <c r="A642" s="37">
        <v>3.3740000000000001</v>
      </c>
      <c r="B642" s="915" t="str">
        <f t="shared" si="8"/>
        <v>B.03.02.01</v>
      </c>
      <c r="C642" s="535" t="s">
        <v>357</v>
      </c>
      <c r="D642" s="303" t="s">
        <v>105</v>
      </c>
      <c r="E642" s="927">
        <v>6</v>
      </c>
      <c r="F642" s="79"/>
    </row>
    <row r="643" spans="1:6" ht="25.5">
      <c r="A643" s="37">
        <v>3.375</v>
      </c>
      <c r="B643" s="915" t="str">
        <f t="shared" si="8"/>
        <v>B.03.02.01</v>
      </c>
      <c r="C643" s="535" t="s">
        <v>358</v>
      </c>
      <c r="D643" s="303" t="s">
        <v>105</v>
      </c>
      <c r="E643" s="927">
        <v>1</v>
      </c>
      <c r="F643" s="79"/>
    </row>
    <row r="644" spans="1:6">
      <c r="A644" s="37">
        <v>3.3759999999999999</v>
      </c>
      <c r="B644" s="915" t="str">
        <f t="shared" si="8"/>
        <v>B.03.02.01</v>
      </c>
      <c r="C644" s="535" t="s">
        <v>201</v>
      </c>
      <c r="D644" s="303" t="s">
        <v>105</v>
      </c>
      <c r="E644" s="927">
        <v>12</v>
      </c>
      <c r="F644" s="79"/>
    </row>
    <row r="645" spans="1:6">
      <c r="A645" s="37">
        <v>3.3769999999999998</v>
      </c>
      <c r="B645" s="915" t="str">
        <f t="shared" si="8"/>
        <v>B.03.02.01</v>
      </c>
      <c r="C645" s="535" t="s">
        <v>202</v>
      </c>
      <c r="D645" s="303" t="s">
        <v>105</v>
      </c>
      <c r="E645" s="927">
        <v>10</v>
      </c>
      <c r="F645" s="79"/>
    </row>
    <row r="646" spans="1:6">
      <c r="A646" s="37">
        <v>3.3780000000000001</v>
      </c>
      <c r="B646" s="915" t="str">
        <f t="shared" si="8"/>
        <v>B.03.02.01</v>
      </c>
      <c r="C646" s="535" t="s">
        <v>359</v>
      </c>
      <c r="D646" s="303" t="s">
        <v>105</v>
      </c>
      <c r="E646" s="927">
        <v>6</v>
      </c>
      <c r="F646" s="79"/>
    </row>
    <row r="647" spans="1:6">
      <c r="A647" s="37">
        <v>3.379</v>
      </c>
      <c r="B647" s="915" t="str">
        <f t="shared" si="8"/>
        <v>B.03.02.01</v>
      </c>
      <c r="C647" s="535" t="s">
        <v>360</v>
      </c>
      <c r="D647" s="303" t="s">
        <v>105</v>
      </c>
      <c r="E647" s="927">
        <v>2</v>
      </c>
      <c r="F647" s="79"/>
    </row>
    <row r="648" spans="1:6">
      <c r="A648" s="101">
        <v>3.38</v>
      </c>
      <c r="B648" s="915" t="str">
        <f t="shared" si="8"/>
        <v>B.03.02.01</v>
      </c>
      <c r="C648" s="535" t="s">
        <v>361</v>
      </c>
      <c r="D648" s="303" t="s">
        <v>105</v>
      </c>
      <c r="E648" s="927">
        <v>1</v>
      </c>
      <c r="F648" s="79"/>
    </row>
    <row r="649" spans="1:6" ht="25.5">
      <c r="A649" s="37">
        <v>3.3809999999999998</v>
      </c>
      <c r="B649" s="915" t="str">
        <f t="shared" si="8"/>
        <v>B.03.02.01</v>
      </c>
      <c r="C649" s="535" t="s">
        <v>362</v>
      </c>
      <c r="D649" s="303" t="s">
        <v>105</v>
      </c>
      <c r="E649" s="927">
        <v>1</v>
      </c>
      <c r="F649" s="79"/>
    </row>
    <row r="650" spans="1:6">
      <c r="A650" s="37">
        <v>3.3820000000000001</v>
      </c>
      <c r="B650" s="915" t="str">
        <f t="shared" si="8"/>
        <v>B.03.02.01</v>
      </c>
      <c r="C650" s="535" t="s">
        <v>203</v>
      </c>
      <c r="D650" s="303" t="s">
        <v>105</v>
      </c>
      <c r="E650" s="927">
        <v>4</v>
      </c>
      <c r="F650" s="79"/>
    </row>
    <row r="651" spans="1:6">
      <c r="A651" s="37">
        <v>3.383</v>
      </c>
      <c r="B651" s="915" t="str">
        <f t="shared" si="8"/>
        <v>B.03.02.01</v>
      </c>
      <c r="C651" s="535" t="s">
        <v>363</v>
      </c>
      <c r="D651" s="303" t="s">
        <v>105</v>
      </c>
      <c r="E651" s="927">
        <v>8</v>
      </c>
      <c r="F651" s="79"/>
    </row>
    <row r="652" spans="1:6">
      <c r="A652" s="37">
        <v>3.3839999999999999</v>
      </c>
      <c r="B652" s="915" t="str">
        <f t="shared" si="8"/>
        <v>B.03.02.01</v>
      </c>
      <c r="C652" s="535" t="s">
        <v>364</v>
      </c>
      <c r="D652" s="303" t="s">
        <v>105</v>
      </c>
      <c r="E652" s="927">
        <v>1</v>
      </c>
      <c r="F652" s="79"/>
    </row>
    <row r="653" spans="1:6">
      <c r="A653" s="37">
        <v>3.3849999999999998</v>
      </c>
      <c r="B653" s="915" t="str">
        <f t="shared" si="8"/>
        <v>B.03.02.01</v>
      </c>
      <c r="C653" s="535" t="s">
        <v>365</v>
      </c>
      <c r="D653" s="303" t="s">
        <v>105</v>
      </c>
      <c r="E653" s="927">
        <v>1</v>
      </c>
      <c r="F653" s="79"/>
    </row>
    <row r="654" spans="1:6">
      <c r="A654" s="37">
        <v>3.3860000000000001</v>
      </c>
      <c r="B654" s="915" t="str">
        <f t="shared" si="8"/>
        <v>B.03.02.01</v>
      </c>
      <c r="C654" s="535" t="s">
        <v>366</v>
      </c>
      <c r="D654" s="303" t="s">
        <v>105</v>
      </c>
      <c r="E654" s="927">
        <v>1</v>
      </c>
      <c r="F654" s="79"/>
    </row>
    <row r="655" spans="1:6">
      <c r="A655" s="37">
        <v>3.387</v>
      </c>
      <c r="B655" s="915" t="str">
        <f t="shared" si="8"/>
        <v>B.03.02.01</v>
      </c>
      <c r="C655" s="535" t="s">
        <v>367</v>
      </c>
      <c r="D655" s="303" t="s">
        <v>105</v>
      </c>
      <c r="E655" s="927">
        <v>1</v>
      </c>
      <c r="F655" s="79"/>
    </row>
    <row r="656" spans="1:6">
      <c r="A656" s="37">
        <v>3.3879999999999999</v>
      </c>
      <c r="B656" s="915" t="str">
        <f t="shared" si="8"/>
        <v>B.03.02.01</v>
      </c>
      <c r="C656" s="535" t="s">
        <v>368</v>
      </c>
      <c r="D656" s="303" t="s">
        <v>105</v>
      </c>
      <c r="E656" s="927">
        <v>1</v>
      </c>
      <c r="F656" s="79"/>
    </row>
    <row r="657" spans="1:6" ht="25.5">
      <c r="A657" s="37">
        <v>3.3889999999999998</v>
      </c>
      <c r="B657" s="915" t="str">
        <f t="shared" si="8"/>
        <v>B.03.02.01</v>
      </c>
      <c r="C657" s="535" t="s">
        <v>205</v>
      </c>
      <c r="D657" s="303" t="s">
        <v>105</v>
      </c>
      <c r="E657" s="927">
        <v>11</v>
      </c>
      <c r="F657" s="79"/>
    </row>
    <row r="658" spans="1:6" ht="25.5">
      <c r="A658" s="101">
        <v>3.39</v>
      </c>
      <c r="B658" s="915" t="str">
        <f t="shared" si="8"/>
        <v>B.03.02.01</v>
      </c>
      <c r="C658" s="535" t="s">
        <v>206</v>
      </c>
      <c r="D658" s="303" t="s">
        <v>49</v>
      </c>
      <c r="E658" s="927">
        <v>93.18</v>
      </c>
      <c r="F658" s="79"/>
    </row>
    <row r="659" spans="1:6">
      <c r="A659" s="37">
        <v>3.391</v>
      </c>
      <c r="B659" s="915" t="str">
        <f t="shared" si="8"/>
        <v>B.03.02.01</v>
      </c>
      <c r="C659" s="535" t="s">
        <v>207</v>
      </c>
      <c r="D659" s="303" t="s">
        <v>149</v>
      </c>
      <c r="E659" s="927">
        <v>4</v>
      </c>
      <c r="F659" s="79"/>
    </row>
    <row r="660" spans="1:6">
      <c r="A660" s="37">
        <v>3.3919999999999999</v>
      </c>
      <c r="B660" s="915" t="str">
        <f t="shared" si="8"/>
        <v>B.03.02.01</v>
      </c>
      <c r="C660" s="535" t="s">
        <v>208</v>
      </c>
      <c r="D660" s="303" t="s">
        <v>149</v>
      </c>
      <c r="E660" s="927">
        <v>1</v>
      </c>
      <c r="F660" s="79"/>
    </row>
    <row r="661" spans="1:6">
      <c r="A661" s="1483" t="s">
        <v>209</v>
      </c>
      <c r="B661" s="1484"/>
      <c r="C661" s="1484"/>
      <c r="D661" s="1484"/>
      <c r="E661" s="1485"/>
      <c r="F661" s="79"/>
    </row>
    <row r="662" spans="1:6" ht="25.5">
      <c r="A662" s="37">
        <v>3.3929999999999998</v>
      </c>
      <c r="B662" s="915" t="s">
        <v>186</v>
      </c>
      <c r="C662" s="535" t="s">
        <v>135</v>
      </c>
      <c r="D662" s="303" t="s">
        <v>136</v>
      </c>
      <c r="E662" s="927">
        <v>15</v>
      </c>
      <c r="F662" s="79"/>
    </row>
    <row r="663" spans="1:6">
      <c r="A663" s="37">
        <v>3.3940000000000001</v>
      </c>
      <c r="B663" s="915" t="str">
        <f>B662</f>
        <v>B.03.02.01</v>
      </c>
      <c r="C663" s="535" t="s">
        <v>139</v>
      </c>
      <c r="D663" s="303" t="s">
        <v>105</v>
      </c>
      <c r="E663" s="927">
        <v>15</v>
      </c>
      <c r="F663" s="79"/>
    </row>
    <row r="664" spans="1:6">
      <c r="A664" s="37">
        <v>3.395</v>
      </c>
      <c r="B664" s="915" t="str">
        <f t="shared" ref="B664:B690" si="9">B663</f>
        <v>B.03.02.01</v>
      </c>
      <c r="C664" s="535" t="s">
        <v>210</v>
      </c>
      <c r="D664" s="303" t="s">
        <v>149</v>
      </c>
      <c r="E664" s="927">
        <v>7</v>
      </c>
      <c r="F664" s="79"/>
    </row>
    <row r="665" spans="1:6" ht="51">
      <c r="A665" s="37">
        <v>3.3959999999999999</v>
      </c>
      <c r="B665" s="915" t="str">
        <f t="shared" si="9"/>
        <v>B.03.02.01</v>
      </c>
      <c r="C665" s="535" t="s">
        <v>369</v>
      </c>
      <c r="D665" s="303" t="s">
        <v>149</v>
      </c>
      <c r="E665" s="927">
        <v>1</v>
      </c>
      <c r="F665" s="79"/>
    </row>
    <row r="666" spans="1:6" ht="51">
      <c r="A666" s="37">
        <v>3.3969999999999998</v>
      </c>
      <c r="B666" s="915" t="str">
        <f t="shared" si="9"/>
        <v>B.03.02.01</v>
      </c>
      <c r="C666" s="535" t="s">
        <v>370</v>
      </c>
      <c r="D666" s="303" t="s">
        <v>149</v>
      </c>
      <c r="E666" s="927">
        <v>3</v>
      </c>
      <c r="F666" s="79"/>
    </row>
    <row r="667" spans="1:6" ht="51">
      <c r="A667" s="37">
        <v>3.3980000000000001</v>
      </c>
      <c r="B667" s="915" t="str">
        <f t="shared" si="9"/>
        <v>B.03.02.01</v>
      </c>
      <c r="C667" s="535" t="s">
        <v>371</v>
      </c>
      <c r="D667" s="303" t="s">
        <v>149</v>
      </c>
      <c r="E667" s="927">
        <v>1</v>
      </c>
      <c r="F667" s="79"/>
    </row>
    <row r="668" spans="1:6" ht="25.5">
      <c r="A668" s="37">
        <v>3.399</v>
      </c>
      <c r="B668" s="915" t="str">
        <f t="shared" si="9"/>
        <v>B.03.02.01</v>
      </c>
      <c r="C668" s="535" t="s">
        <v>372</v>
      </c>
      <c r="D668" s="303" t="s">
        <v>149</v>
      </c>
      <c r="E668" s="927">
        <v>1</v>
      </c>
      <c r="F668" s="79"/>
    </row>
    <row r="669" spans="1:6">
      <c r="A669" s="101">
        <v>3.4</v>
      </c>
      <c r="B669" s="915" t="str">
        <f t="shared" si="9"/>
        <v>B.03.02.01</v>
      </c>
      <c r="C669" s="535" t="s">
        <v>213</v>
      </c>
      <c r="D669" s="303" t="s">
        <v>105</v>
      </c>
      <c r="E669" s="927">
        <v>5</v>
      </c>
      <c r="F669" s="79"/>
    </row>
    <row r="670" spans="1:6">
      <c r="A670" s="37">
        <v>3.4009999999999998</v>
      </c>
      <c r="B670" s="915" t="str">
        <f t="shared" si="9"/>
        <v>B.03.02.01</v>
      </c>
      <c r="C670" s="535" t="s">
        <v>214</v>
      </c>
      <c r="D670" s="303" t="s">
        <v>105</v>
      </c>
      <c r="E670" s="927">
        <v>5</v>
      </c>
      <c r="F670" s="79"/>
    </row>
    <row r="671" spans="1:6">
      <c r="A671" s="37">
        <v>3.4020000000000001</v>
      </c>
      <c r="B671" s="915" t="str">
        <f t="shared" si="9"/>
        <v>B.03.02.01</v>
      </c>
      <c r="C671" s="535" t="s">
        <v>215</v>
      </c>
      <c r="D671" s="303" t="s">
        <v>105</v>
      </c>
      <c r="E671" s="927">
        <v>5</v>
      </c>
      <c r="F671" s="79"/>
    </row>
    <row r="672" spans="1:6" ht="25.5">
      <c r="A672" s="37">
        <v>3.403</v>
      </c>
      <c r="B672" s="915" t="str">
        <f t="shared" si="9"/>
        <v>B.03.02.01</v>
      </c>
      <c r="C672" s="535" t="s">
        <v>373</v>
      </c>
      <c r="D672" s="303" t="s">
        <v>105</v>
      </c>
      <c r="E672" s="927">
        <v>5</v>
      </c>
      <c r="F672" s="79"/>
    </row>
    <row r="673" spans="1:6">
      <c r="A673" s="37">
        <v>3.4039999999999999</v>
      </c>
      <c r="B673" s="915" t="str">
        <f t="shared" si="9"/>
        <v>B.03.02.01</v>
      </c>
      <c r="C673" s="535" t="s">
        <v>217</v>
      </c>
      <c r="D673" s="303" t="s">
        <v>28</v>
      </c>
      <c r="E673" s="927">
        <v>55</v>
      </c>
      <c r="F673" s="79"/>
    </row>
    <row r="674" spans="1:6" ht="25.5">
      <c r="A674" s="37">
        <v>3.4049999999999998</v>
      </c>
      <c r="B674" s="915" t="str">
        <f t="shared" si="9"/>
        <v>B.03.02.01</v>
      </c>
      <c r="C674" s="535" t="s">
        <v>218</v>
      </c>
      <c r="D674" s="303" t="s">
        <v>28</v>
      </c>
      <c r="E674" s="927">
        <v>55</v>
      </c>
      <c r="F674" s="79"/>
    </row>
    <row r="675" spans="1:6" ht="25.5">
      <c r="A675" s="37">
        <v>3.4060000000000001</v>
      </c>
      <c r="B675" s="915" t="str">
        <f t="shared" si="9"/>
        <v>B.03.02.01</v>
      </c>
      <c r="C675" s="535" t="s">
        <v>219</v>
      </c>
      <c r="D675" s="303" t="s">
        <v>28</v>
      </c>
      <c r="E675" s="927">
        <v>41</v>
      </c>
      <c r="F675" s="79"/>
    </row>
    <row r="676" spans="1:6" ht="25.5">
      <c r="A676" s="37">
        <v>3.407</v>
      </c>
      <c r="B676" s="915" t="str">
        <f t="shared" si="9"/>
        <v>B.03.02.01</v>
      </c>
      <c r="C676" s="535" t="s">
        <v>374</v>
      </c>
      <c r="D676" s="303" t="s">
        <v>28</v>
      </c>
      <c r="E676" s="927">
        <v>14</v>
      </c>
      <c r="F676" s="79"/>
    </row>
    <row r="677" spans="1:6" ht="27.75" customHeight="1">
      <c r="A677" s="37">
        <v>3.4079999999999999</v>
      </c>
      <c r="B677" s="915" t="str">
        <f t="shared" si="9"/>
        <v>B.03.02.01</v>
      </c>
      <c r="C677" s="535" t="s">
        <v>220</v>
      </c>
      <c r="D677" s="303" t="s">
        <v>28</v>
      </c>
      <c r="E677" s="927">
        <v>8</v>
      </c>
      <c r="F677" s="79"/>
    </row>
    <row r="678" spans="1:6" ht="25.5">
      <c r="A678" s="37">
        <v>3.40900000000001</v>
      </c>
      <c r="B678" s="915" t="str">
        <f t="shared" si="9"/>
        <v>B.03.02.01</v>
      </c>
      <c r="C678" s="535" t="s">
        <v>375</v>
      </c>
      <c r="D678" s="303" t="s">
        <v>28</v>
      </c>
      <c r="E678" s="927">
        <v>6</v>
      </c>
      <c r="F678" s="79"/>
    </row>
    <row r="679" spans="1:6" ht="25.5">
      <c r="A679" s="101">
        <v>3.4100000000000099</v>
      </c>
      <c r="B679" s="915" t="str">
        <f t="shared" si="9"/>
        <v>B.03.02.01</v>
      </c>
      <c r="C679" s="535" t="s">
        <v>376</v>
      </c>
      <c r="D679" s="303" t="s">
        <v>28</v>
      </c>
      <c r="E679" s="927">
        <v>6</v>
      </c>
      <c r="F679" s="79"/>
    </row>
    <row r="680" spans="1:6">
      <c r="A680" s="37">
        <v>3.4110000000000098</v>
      </c>
      <c r="B680" s="915" t="str">
        <f t="shared" si="9"/>
        <v>B.03.02.01</v>
      </c>
      <c r="C680" s="535" t="s">
        <v>221</v>
      </c>
      <c r="D680" s="303" t="s">
        <v>105</v>
      </c>
      <c r="E680" s="927">
        <v>3</v>
      </c>
      <c r="F680" s="79"/>
    </row>
    <row r="681" spans="1:6">
      <c r="A681" s="37">
        <v>3.4120000000000101</v>
      </c>
      <c r="B681" s="915" t="str">
        <f t="shared" si="9"/>
        <v>B.03.02.01</v>
      </c>
      <c r="C681" s="535" t="s">
        <v>222</v>
      </c>
      <c r="D681" s="303" t="s">
        <v>105</v>
      </c>
      <c r="E681" s="927">
        <v>10</v>
      </c>
      <c r="F681" s="79"/>
    </row>
    <row r="682" spans="1:6">
      <c r="A682" s="37">
        <v>3.41300000000001</v>
      </c>
      <c r="B682" s="915" t="str">
        <f t="shared" si="9"/>
        <v>B.03.02.01</v>
      </c>
      <c r="C682" s="535" t="s">
        <v>223</v>
      </c>
      <c r="D682" s="303" t="s">
        <v>105</v>
      </c>
      <c r="E682" s="927">
        <v>8</v>
      </c>
      <c r="F682" s="79"/>
    </row>
    <row r="683" spans="1:6">
      <c r="A683" s="37">
        <v>3.4140000000000099</v>
      </c>
      <c r="B683" s="915" t="str">
        <f t="shared" si="9"/>
        <v>B.03.02.01</v>
      </c>
      <c r="C683" s="535" t="s">
        <v>377</v>
      </c>
      <c r="D683" s="303" t="s">
        <v>105</v>
      </c>
      <c r="E683" s="927">
        <v>2</v>
      </c>
      <c r="F683" s="79"/>
    </row>
    <row r="684" spans="1:6">
      <c r="A684" s="37">
        <v>3.4150000000000098</v>
      </c>
      <c r="B684" s="915" t="str">
        <f t="shared" si="9"/>
        <v>B.03.02.01</v>
      </c>
      <c r="C684" s="535" t="s">
        <v>224</v>
      </c>
      <c r="D684" s="303" t="s">
        <v>28</v>
      </c>
      <c r="E684" s="927">
        <v>55</v>
      </c>
      <c r="F684" s="79"/>
    </row>
    <row r="685" spans="1:6">
      <c r="A685" s="37">
        <v>3.4160000000000101</v>
      </c>
      <c r="B685" s="915" t="str">
        <f t="shared" si="9"/>
        <v>B.03.02.01</v>
      </c>
      <c r="C685" s="535" t="s">
        <v>225</v>
      </c>
      <c r="D685" s="303" t="s">
        <v>28</v>
      </c>
      <c r="E685" s="927">
        <v>41</v>
      </c>
      <c r="F685" s="79"/>
    </row>
    <row r="686" spans="1:6">
      <c r="A686" s="37">
        <v>3.41700000000001</v>
      </c>
      <c r="B686" s="915" t="str">
        <f t="shared" si="9"/>
        <v>B.03.02.01</v>
      </c>
      <c r="C686" s="535" t="s">
        <v>378</v>
      </c>
      <c r="D686" s="303" t="s">
        <v>28</v>
      </c>
      <c r="E686" s="927">
        <v>14</v>
      </c>
      <c r="F686" s="79"/>
    </row>
    <row r="687" spans="1:6">
      <c r="A687" s="37">
        <v>3.4180000000000099</v>
      </c>
      <c r="B687" s="915" t="str">
        <f t="shared" si="9"/>
        <v>B.03.02.01</v>
      </c>
      <c r="C687" s="535" t="s">
        <v>226</v>
      </c>
      <c r="D687" s="303" t="s">
        <v>149</v>
      </c>
      <c r="E687" s="927">
        <v>1</v>
      </c>
      <c r="F687" s="79"/>
    </row>
    <row r="688" spans="1:6">
      <c r="A688" s="37">
        <v>3.4190000000000098</v>
      </c>
      <c r="B688" s="915" t="str">
        <f t="shared" si="9"/>
        <v>B.03.02.01</v>
      </c>
      <c r="C688" s="535" t="s">
        <v>227</v>
      </c>
      <c r="D688" s="303" t="s">
        <v>149</v>
      </c>
      <c r="E688" s="927">
        <v>1</v>
      </c>
      <c r="F688" s="79"/>
    </row>
    <row r="689" spans="1:6" ht="25.5">
      <c r="A689" s="101">
        <v>3.4200000000000101</v>
      </c>
      <c r="B689" s="915" t="str">
        <f t="shared" si="9"/>
        <v>B.03.02.01</v>
      </c>
      <c r="C689" s="535" t="s">
        <v>228</v>
      </c>
      <c r="D689" s="303" t="s">
        <v>149</v>
      </c>
      <c r="E689" s="927">
        <v>1</v>
      </c>
      <c r="F689" s="79"/>
    </row>
    <row r="690" spans="1:6">
      <c r="A690" s="37">
        <v>3.42100000000001</v>
      </c>
      <c r="B690" s="915" t="str">
        <f t="shared" si="9"/>
        <v>B.03.02.01</v>
      </c>
      <c r="C690" s="535" t="s">
        <v>229</v>
      </c>
      <c r="D690" s="303" t="s">
        <v>149</v>
      </c>
      <c r="E690" s="927">
        <v>1</v>
      </c>
      <c r="F690" s="79"/>
    </row>
    <row r="691" spans="1:6">
      <c r="A691" s="77"/>
      <c r="B691" s="78"/>
      <c r="C691" s="79"/>
      <c r="D691" s="78"/>
      <c r="E691" s="80"/>
      <c r="F691" s="79"/>
    </row>
    <row r="692" spans="1:6" ht="15" customHeight="1">
      <c r="A692" s="1339" t="s">
        <v>1868</v>
      </c>
      <c r="B692" s="1340"/>
      <c r="C692" s="1341"/>
      <c r="D692" s="1370" t="s">
        <v>1918</v>
      </c>
      <c r="E692" s="1371"/>
      <c r="F692" s="79"/>
    </row>
    <row r="693" spans="1:6">
      <c r="A693" s="1342"/>
      <c r="B693" s="1343"/>
      <c r="C693" s="1344"/>
      <c r="D693" s="1372"/>
      <c r="E693" s="1373"/>
      <c r="F693" s="79"/>
    </row>
    <row r="694" spans="1:6">
      <c r="A694" s="1342"/>
      <c r="B694" s="1343"/>
      <c r="C694" s="1344"/>
      <c r="D694" s="1370" t="s">
        <v>44</v>
      </c>
      <c r="E694" s="1371"/>
      <c r="F694" s="79"/>
    </row>
    <row r="695" spans="1:6" ht="31.5" customHeight="1" thickBot="1">
      <c r="A695" s="1345"/>
      <c r="B695" s="1346"/>
      <c r="C695" s="1347"/>
      <c r="D695" s="1374" t="s">
        <v>1928</v>
      </c>
      <c r="E695" s="1375"/>
      <c r="F695" s="79"/>
    </row>
    <row r="696" spans="1:6" ht="15.75" thickTop="1">
      <c r="A696" s="1376" t="s">
        <v>13</v>
      </c>
      <c r="B696" s="18" t="s">
        <v>14</v>
      </c>
      <c r="C696" s="1405" t="s">
        <v>15</v>
      </c>
      <c r="D696" s="991" t="s">
        <v>16</v>
      </c>
      <c r="E696" s="93" t="s">
        <v>17</v>
      </c>
      <c r="F696" s="79"/>
    </row>
    <row r="697" spans="1:6">
      <c r="A697" s="1377"/>
      <c r="B697" s="19" t="s">
        <v>18</v>
      </c>
      <c r="C697" s="1406"/>
      <c r="D697" s="991" t="s">
        <v>19</v>
      </c>
      <c r="E697" s="93" t="s">
        <v>20</v>
      </c>
      <c r="F697" s="79"/>
    </row>
    <row r="698" spans="1:6">
      <c r="A698" s="1378"/>
      <c r="B698" s="20"/>
      <c r="C698" s="1407"/>
      <c r="D698" s="992"/>
      <c r="E698" s="94"/>
      <c r="F698" s="79"/>
    </row>
    <row r="699" spans="1:6">
      <c r="A699" s="37">
        <v>1</v>
      </c>
      <c r="B699" s="21">
        <v>2</v>
      </c>
      <c r="C699" s="21">
        <v>3</v>
      </c>
      <c r="D699" s="21">
        <v>4</v>
      </c>
      <c r="E699" s="95">
        <v>5</v>
      </c>
      <c r="F699" s="79"/>
    </row>
    <row r="700" spans="1:6">
      <c r="A700" s="96"/>
      <c r="B700" s="19"/>
      <c r="C700" s="22"/>
      <c r="D700" s="19"/>
      <c r="E700" s="97"/>
      <c r="F700" s="79"/>
    </row>
    <row r="701" spans="1:6">
      <c r="A701" s="100"/>
      <c r="B701" s="1382" t="s">
        <v>230</v>
      </c>
      <c r="C701" s="1382"/>
      <c r="D701" s="1382"/>
      <c r="E701" s="1383"/>
      <c r="F701" s="79"/>
    </row>
    <row r="702" spans="1:6">
      <c r="A702" s="1486" t="s">
        <v>231</v>
      </c>
      <c r="B702" s="1487"/>
      <c r="C702" s="1487"/>
      <c r="D702" s="1487"/>
      <c r="E702" s="1488"/>
      <c r="F702" s="79"/>
    </row>
    <row r="703" spans="1:6">
      <c r="A703" s="914">
        <v>3.4220000000000002</v>
      </c>
      <c r="B703" s="915" t="s">
        <v>232</v>
      </c>
      <c r="C703" s="521" t="s">
        <v>233</v>
      </c>
      <c r="D703" s="935" t="s">
        <v>149</v>
      </c>
      <c r="E703" s="936">
        <v>1</v>
      </c>
      <c r="F703" s="79"/>
    </row>
    <row r="704" spans="1:6">
      <c r="A704" s="1483" t="s">
        <v>234</v>
      </c>
      <c r="B704" s="1484"/>
      <c r="C704" s="1484"/>
      <c r="D704" s="1484"/>
      <c r="E704" s="1485"/>
      <c r="F704" s="79"/>
    </row>
    <row r="705" spans="1:6">
      <c r="A705" s="914">
        <v>3.423</v>
      </c>
      <c r="B705" s="915" t="s">
        <v>232</v>
      </c>
      <c r="C705" s="521" t="s">
        <v>379</v>
      </c>
      <c r="D705" s="935" t="s">
        <v>149</v>
      </c>
      <c r="E705" s="936">
        <v>1</v>
      </c>
      <c r="F705" s="79"/>
    </row>
    <row r="706" spans="1:6">
      <c r="A706" s="914">
        <v>3.4239999999999999</v>
      </c>
      <c r="B706" s="915" t="s">
        <v>232</v>
      </c>
      <c r="C706" s="521" t="s">
        <v>380</v>
      </c>
      <c r="D706" s="935" t="s">
        <v>149</v>
      </c>
      <c r="E706" s="936">
        <v>1</v>
      </c>
      <c r="F706" s="79"/>
    </row>
    <row r="707" spans="1:6">
      <c r="A707" s="914">
        <v>3.4249999999999998</v>
      </c>
      <c r="B707" s="915" t="s">
        <v>232</v>
      </c>
      <c r="C707" s="521" t="s">
        <v>381</v>
      </c>
      <c r="D707" s="935" t="s">
        <v>149</v>
      </c>
      <c r="E707" s="936">
        <v>1</v>
      </c>
      <c r="F707" s="79"/>
    </row>
    <row r="708" spans="1:6">
      <c r="A708" s="914">
        <v>3.4260000000000002</v>
      </c>
      <c r="B708" s="915" t="s">
        <v>232</v>
      </c>
      <c r="C708" s="521" t="s">
        <v>382</v>
      </c>
      <c r="D708" s="935" t="s">
        <v>149</v>
      </c>
      <c r="E708" s="936">
        <v>1</v>
      </c>
      <c r="F708" s="79"/>
    </row>
    <row r="709" spans="1:6">
      <c r="A709" s="914">
        <v>3.427</v>
      </c>
      <c r="B709" s="915" t="s">
        <v>232</v>
      </c>
      <c r="C709" s="521" t="s">
        <v>383</v>
      </c>
      <c r="D709" s="935" t="s">
        <v>149</v>
      </c>
      <c r="E709" s="936">
        <v>1</v>
      </c>
      <c r="F709" s="79"/>
    </row>
    <row r="710" spans="1:6">
      <c r="A710" s="1483" t="s">
        <v>244</v>
      </c>
      <c r="B710" s="1484"/>
      <c r="C710" s="1484"/>
      <c r="D710" s="1484"/>
      <c r="E710" s="1485"/>
      <c r="F710" s="79"/>
    </row>
    <row r="711" spans="1:6" ht="25.5">
      <c r="A711" s="914">
        <v>3.4279999999999999</v>
      </c>
      <c r="B711" s="915" t="s">
        <v>232</v>
      </c>
      <c r="C711" s="521" t="s">
        <v>384</v>
      </c>
      <c r="D711" s="935" t="s">
        <v>28</v>
      </c>
      <c r="E711" s="936">
        <v>39</v>
      </c>
      <c r="F711" s="79"/>
    </row>
    <row r="712" spans="1:6" ht="25.5">
      <c r="A712" s="914">
        <v>3.4289999999999998</v>
      </c>
      <c r="B712" s="915" t="s">
        <v>232</v>
      </c>
      <c r="C712" s="521" t="s">
        <v>385</v>
      </c>
      <c r="D712" s="935" t="s">
        <v>28</v>
      </c>
      <c r="E712" s="936">
        <v>28</v>
      </c>
      <c r="F712" s="79"/>
    </row>
    <row r="713" spans="1:6" ht="25.5">
      <c r="A713" s="103">
        <v>3.43</v>
      </c>
      <c r="B713" s="915" t="s">
        <v>232</v>
      </c>
      <c r="C713" s="521" t="s">
        <v>245</v>
      </c>
      <c r="D713" s="935" t="s">
        <v>28</v>
      </c>
      <c r="E713" s="936">
        <v>81</v>
      </c>
      <c r="F713" s="79"/>
    </row>
    <row r="714" spans="1:6" ht="25.5">
      <c r="A714" s="914">
        <v>3.431</v>
      </c>
      <c r="B714" s="915" t="s">
        <v>232</v>
      </c>
      <c r="C714" s="521" t="s">
        <v>386</v>
      </c>
      <c r="D714" s="935" t="s">
        <v>28</v>
      </c>
      <c r="E714" s="936">
        <v>134</v>
      </c>
      <c r="F714" s="79"/>
    </row>
    <row r="715" spans="1:6" ht="25.5">
      <c r="A715" s="914">
        <v>3.4319999999999999</v>
      </c>
      <c r="B715" s="915" t="s">
        <v>232</v>
      </c>
      <c r="C715" s="521" t="s">
        <v>246</v>
      </c>
      <c r="D715" s="935" t="s">
        <v>28</v>
      </c>
      <c r="E715" s="936">
        <v>1856</v>
      </c>
      <c r="F715" s="79"/>
    </row>
    <row r="716" spans="1:6" ht="25.5">
      <c r="A716" s="914">
        <v>3.4329999999999998</v>
      </c>
      <c r="B716" s="915" t="s">
        <v>232</v>
      </c>
      <c r="C716" s="521" t="s">
        <v>247</v>
      </c>
      <c r="D716" s="935" t="s">
        <v>28</v>
      </c>
      <c r="E716" s="936">
        <v>56</v>
      </c>
      <c r="F716" s="79"/>
    </row>
    <row r="717" spans="1:6">
      <c r="A717" s="914">
        <v>3.4340000000000002</v>
      </c>
      <c r="B717" s="915" t="s">
        <v>232</v>
      </c>
      <c r="C717" s="521" t="s">
        <v>248</v>
      </c>
      <c r="D717" s="935" t="s">
        <v>28</v>
      </c>
      <c r="E717" s="936">
        <v>6</v>
      </c>
      <c r="F717" s="79"/>
    </row>
    <row r="718" spans="1:6">
      <c r="A718" s="914">
        <v>3.4350000000000001</v>
      </c>
      <c r="B718" s="915" t="s">
        <v>232</v>
      </c>
      <c r="C718" s="521" t="s">
        <v>249</v>
      </c>
      <c r="D718" s="935" t="s">
        <v>28</v>
      </c>
      <c r="E718" s="936">
        <v>6</v>
      </c>
      <c r="F718" s="79"/>
    </row>
    <row r="719" spans="1:6" ht="25.5">
      <c r="A719" s="914">
        <v>3.4359999999999999</v>
      </c>
      <c r="B719" s="915" t="s">
        <v>232</v>
      </c>
      <c r="C719" s="521" t="s">
        <v>250</v>
      </c>
      <c r="D719" s="935" t="s">
        <v>28</v>
      </c>
      <c r="E719" s="936">
        <v>118</v>
      </c>
      <c r="F719" s="79"/>
    </row>
    <row r="720" spans="1:6">
      <c r="A720" s="914">
        <v>3.4369999999999998</v>
      </c>
      <c r="B720" s="915" t="s">
        <v>232</v>
      </c>
      <c r="C720" s="521" t="s">
        <v>251</v>
      </c>
      <c r="D720" s="935" t="s">
        <v>149</v>
      </c>
      <c r="E720" s="936">
        <v>1</v>
      </c>
      <c r="F720" s="79"/>
    </row>
    <row r="721" spans="1:6">
      <c r="A721" s="914">
        <v>3.4380000000000002</v>
      </c>
      <c r="B721" s="915" t="s">
        <v>232</v>
      </c>
      <c r="C721" s="521" t="s">
        <v>264</v>
      </c>
      <c r="D721" s="935" t="s">
        <v>105</v>
      </c>
      <c r="E721" s="936">
        <v>8</v>
      </c>
      <c r="F721" s="79"/>
    </row>
    <row r="722" spans="1:6">
      <c r="A722" s="914">
        <v>3.4390000000000001</v>
      </c>
      <c r="B722" s="915" t="s">
        <v>232</v>
      </c>
      <c r="C722" s="521" t="s">
        <v>252</v>
      </c>
      <c r="D722" s="935" t="s">
        <v>105</v>
      </c>
      <c r="E722" s="936">
        <v>131</v>
      </c>
      <c r="F722" s="79"/>
    </row>
    <row r="723" spans="1:6">
      <c r="A723" s="103">
        <v>3.44</v>
      </c>
      <c r="B723" s="915" t="s">
        <v>232</v>
      </c>
      <c r="C723" s="521" t="s">
        <v>253</v>
      </c>
      <c r="D723" s="935" t="s">
        <v>149</v>
      </c>
      <c r="E723" s="936">
        <v>14</v>
      </c>
      <c r="F723" s="79"/>
    </row>
    <row r="724" spans="1:6">
      <c r="A724" s="914">
        <v>3.4409999999999998</v>
      </c>
      <c r="B724" s="915" t="s">
        <v>232</v>
      </c>
      <c r="C724" s="521" t="s">
        <v>254</v>
      </c>
      <c r="D724" s="935" t="s">
        <v>149</v>
      </c>
      <c r="E724" s="936">
        <v>51</v>
      </c>
      <c r="F724" s="79"/>
    </row>
    <row r="725" spans="1:6">
      <c r="A725" s="914">
        <v>3.4420000000000002</v>
      </c>
      <c r="B725" s="915" t="s">
        <v>232</v>
      </c>
      <c r="C725" s="521" t="s">
        <v>255</v>
      </c>
      <c r="D725" s="935" t="s">
        <v>149</v>
      </c>
      <c r="E725" s="936">
        <v>52</v>
      </c>
      <c r="F725" s="79"/>
    </row>
    <row r="726" spans="1:6">
      <c r="A726" s="914">
        <v>3.4430000000000001</v>
      </c>
      <c r="B726" s="915" t="s">
        <v>232</v>
      </c>
      <c r="C726" s="521" t="s">
        <v>387</v>
      </c>
      <c r="D726" s="935" t="s">
        <v>149</v>
      </c>
      <c r="E726" s="936">
        <v>2</v>
      </c>
      <c r="F726" s="79"/>
    </row>
    <row r="727" spans="1:6">
      <c r="A727" s="914">
        <v>3.444</v>
      </c>
      <c r="B727" s="915" t="s">
        <v>232</v>
      </c>
      <c r="C727" s="521" t="s">
        <v>388</v>
      </c>
      <c r="D727" s="935" t="s">
        <v>149</v>
      </c>
      <c r="E727" s="936">
        <v>12</v>
      </c>
      <c r="F727" s="79"/>
    </row>
    <row r="728" spans="1:6">
      <c r="A728" s="914">
        <v>3.4449999999999998</v>
      </c>
      <c r="B728" s="915" t="s">
        <v>232</v>
      </c>
      <c r="C728" s="521" t="s">
        <v>389</v>
      </c>
      <c r="D728" s="935" t="s">
        <v>149</v>
      </c>
      <c r="E728" s="936">
        <v>1</v>
      </c>
      <c r="F728" s="79"/>
    </row>
    <row r="729" spans="1:6">
      <c r="A729" s="914">
        <v>3.4460000000000002</v>
      </c>
      <c r="B729" s="915" t="s">
        <v>232</v>
      </c>
      <c r="C729" s="521" t="s">
        <v>390</v>
      </c>
      <c r="D729" s="935" t="s">
        <v>149</v>
      </c>
      <c r="E729" s="936">
        <v>2</v>
      </c>
      <c r="F729" s="79"/>
    </row>
    <row r="730" spans="1:6">
      <c r="A730" s="1483" t="s">
        <v>257</v>
      </c>
      <c r="B730" s="1484"/>
      <c r="C730" s="1484"/>
      <c r="D730" s="1484"/>
      <c r="E730" s="1485"/>
      <c r="F730" s="79"/>
    </row>
    <row r="731" spans="1:6" ht="25.5">
      <c r="A731" s="914">
        <v>3.4470000000000001</v>
      </c>
      <c r="B731" s="915" t="s">
        <v>232</v>
      </c>
      <c r="C731" s="521" t="s">
        <v>258</v>
      </c>
      <c r="D731" s="935" t="s">
        <v>28</v>
      </c>
      <c r="E731" s="936">
        <v>182</v>
      </c>
      <c r="F731" s="79"/>
    </row>
    <row r="732" spans="1:6" ht="25.5">
      <c r="A732" s="914">
        <v>3.448</v>
      </c>
      <c r="B732" s="915" t="s">
        <v>232</v>
      </c>
      <c r="C732" s="521" t="s">
        <v>247</v>
      </c>
      <c r="D732" s="935" t="s">
        <v>28</v>
      </c>
      <c r="E732" s="936">
        <v>432</v>
      </c>
      <c r="F732" s="79"/>
    </row>
    <row r="733" spans="1:6">
      <c r="A733" s="914">
        <v>3.4489999999999998</v>
      </c>
      <c r="B733" s="915" t="s">
        <v>232</v>
      </c>
      <c r="C733" s="521" t="s">
        <v>263</v>
      </c>
      <c r="D733" s="935" t="s">
        <v>105</v>
      </c>
      <c r="E733" s="936">
        <v>10</v>
      </c>
      <c r="F733" s="79"/>
    </row>
    <row r="734" spans="1:6">
      <c r="A734" s="103">
        <v>3.45</v>
      </c>
      <c r="B734" s="915" t="s">
        <v>232</v>
      </c>
      <c r="C734" s="521" t="s">
        <v>252</v>
      </c>
      <c r="D734" s="935" t="s">
        <v>105</v>
      </c>
      <c r="E734" s="936">
        <v>29</v>
      </c>
      <c r="F734" s="79"/>
    </row>
    <row r="735" spans="1:6">
      <c r="A735" s="914">
        <v>3.4510000000000001</v>
      </c>
      <c r="B735" s="915" t="s">
        <v>232</v>
      </c>
      <c r="C735" s="521" t="s">
        <v>391</v>
      </c>
      <c r="D735" s="935" t="s">
        <v>149</v>
      </c>
      <c r="E735" s="936">
        <v>1</v>
      </c>
      <c r="F735" s="79"/>
    </row>
    <row r="736" spans="1:6">
      <c r="A736" s="914">
        <v>3.452</v>
      </c>
      <c r="B736" s="915" t="s">
        <v>232</v>
      </c>
      <c r="C736" s="521" t="s">
        <v>265</v>
      </c>
      <c r="D736" s="935" t="s">
        <v>149</v>
      </c>
      <c r="E736" s="936">
        <v>4</v>
      </c>
      <c r="F736" s="79"/>
    </row>
    <row r="737" spans="1:6">
      <c r="A737" s="914">
        <v>3.4529999999999998</v>
      </c>
      <c r="B737" s="915" t="s">
        <v>232</v>
      </c>
      <c r="C737" s="521" t="s">
        <v>392</v>
      </c>
      <c r="D737" s="935" t="s">
        <v>149</v>
      </c>
      <c r="E737" s="936">
        <v>8</v>
      </c>
      <c r="F737" s="79"/>
    </row>
    <row r="738" spans="1:6">
      <c r="A738" s="914">
        <v>3.4540000000000002</v>
      </c>
      <c r="B738" s="915" t="s">
        <v>232</v>
      </c>
      <c r="C738" s="521" t="s">
        <v>393</v>
      </c>
      <c r="D738" s="935" t="s">
        <v>149</v>
      </c>
      <c r="E738" s="936">
        <v>1</v>
      </c>
      <c r="F738" s="79"/>
    </row>
    <row r="739" spans="1:6">
      <c r="A739" s="914">
        <v>3.4550000000000001</v>
      </c>
      <c r="B739" s="915" t="s">
        <v>232</v>
      </c>
      <c r="C739" s="521" t="s">
        <v>394</v>
      </c>
      <c r="D739" s="935" t="s">
        <v>149</v>
      </c>
      <c r="E739" s="936">
        <v>7</v>
      </c>
      <c r="F739" s="79"/>
    </row>
    <row r="740" spans="1:6">
      <c r="A740" s="914">
        <v>3.456</v>
      </c>
      <c r="B740" s="915" t="s">
        <v>232</v>
      </c>
      <c r="C740" s="521" t="s">
        <v>395</v>
      </c>
      <c r="D740" s="935" t="s">
        <v>149</v>
      </c>
      <c r="E740" s="936">
        <v>2</v>
      </c>
      <c r="F740" s="79"/>
    </row>
    <row r="741" spans="1:6">
      <c r="A741" s="914">
        <v>3.4569999999999999</v>
      </c>
      <c r="B741" s="915" t="s">
        <v>232</v>
      </c>
      <c r="C741" s="521" t="s">
        <v>396</v>
      </c>
      <c r="D741" s="935" t="s">
        <v>149</v>
      </c>
      <c r="E741" s="936">
        <v>1</v>
      </c>
      <c r="F741" s="79"/>
    </row>
    <row r="742" spans="1:6">
      <c r="A742" s="914">
        <v>3.4580000000000002</v>
      </c>
      <c r="B742" s="915" t="s">
        <v>232</v>
      </c>
      <c r="C742" s="521" t="s">
        <v>397</v>
      </c>
      <c r="D742" s="935" t="s">
        <v>149</v>
      </c>
      <c r="E742" s="936">
        <v>4</v>
      </c>
      <c r="F742" s="79"/>
    </row>
    <row r="743" spans="1:6">
      <c r="A743" s="914">
        <v>3.4590000000000001</v>
      </c>
      <c r="B743" s="915" t="s">
        <v>232</v>
      </c>
      <c r="C743" s="521" t="s">
        <v>398</v>
      </c>
      <c r="D743" s="935" t="s">
        <v>149</v>
      </c>
      <c r="E743" s="936">
        <v>1</v>
      </c>
      <c r="F743" s="79"/>
    </row>
    <row r="744" spans="1:6">
      <c r="A744" s="1483" t="s">
        <v>266</v>
      </c>
      <c r="B744" s="1484"/>
      <c r="C744" s="1484"/>
      <c r="D744" s="1484"/>
      <c r="E744" s="1485"/>
      <c r="F744" s="79"/>
    </row>
    <row r="745" spans="1:6">
      <c r="A745" s="103">
        <v>3.46</v>
      </c>
      <c r="B745" s="915" t="s">
        <v>232</v>
      </c>
      <c r="C745" s="521" t="s">
        <v>399</v>
      </c>
      <c r="D745" s="935" t="s">
        <v>149</v>
      </c>
      <c r="E745" s="936">
        <v>7</v>
      </c>
      <c r="F745" s="79"/>
    </row>
    <row r="746" spans="1:6">
      <c r="A746" s="914">
        <v>3.4609999999999999</v>
      </c>
      <c r="B746" s="915" t="s">
        <v>232</v>
      </c>
      <c r="C746" s="521" t="s">
        <v>400</v>
      </c>
      <c r="D746" s="935" t="s">
        <v>149</v>
      </c>
      <c r="E746" s="936">
        <v>4</v>
      </c>
      <c r="F746" s="79"/>
    </row>
    <row r="747" spans="1:6">
      <c r="A747" s="103">
        <v>3.4620000000000002</v>
      </c>
      <c r="B747" s="915" t="s">
        <v>232</v>
      </c>
      <c r="C747" s="521" t="s">
        <v>401</v>
      </c>
      <c r="D747" s="935" t="s">
        <v>149</v>
      </c>
      <c r="E747" s="936">
        <v>6</v>
      </c>
      <c r="F747" s="79"/>
    </row>
    <row r="748" spans="1:6">
      <c r="A748" s="914">
        <v>3.4630000000000001</v>
      </c>
      <c r="B748" s="915" t="s">
        <v>232</v>
      </c>
      <c r="C748" s="521" t="s">
        <v>402</v>
      </c>
      <c r="D748" s="935" t="s">
        <v>149</v>
      </c>
      <c r="E748" s="936">
        <v>12</v>
      </c>
      <c r="F748" s="79"/>
    </row>
    <row r="749" spans="1:6">
      <c r="A749" s="103">
        <v>3.464</v>
      </c>
      <c r="B749" s="915" t="s">
        <v>232</v>
      </c>
      <c r="C749" s="521" t="s">
        <v>267</v>
      </c>
      <c r="D749" s="935" t="s">
        <v>149</v>
      </c>
      <c r="E749" s="936">
        <v>8</v>
      </c>
      <c r="F749" s="79"/>
    </row>
    <row r="750" spans="1:6">
      <c r="A750" s="914">
        <v>3.4649999999999999</v>
      </c>
      <c r="B750" s="915" t="s">
        <v>232</v>
      </c>
      <c r="C750" s="521" t="s">
        <v>403</v>
      </c>
      <c r="D750" s="935" t="s">
        <v>149</v>
      </c>
      <c r="E750" s="936">
        <v>8</v>
      </c>
      <c r="F750" s="79"/>
    </row>
    <row r="751" spans="1:6">
      <c r="A751" s="103">
        <v>3.4660000000000002</v>
      </c>
      <c r="B751" s="915" t="s">
        <v>232</v>
      </c>
      <c r="C751" s="521" t="s">
        <v>404</v>
      </c>
      <c r="D751" s="935" t="s">
        <v>149</v>
      </c>
      <c r="E751" s="936">
        <v>9</v>
      </c>
      <c r="F751" s="79"/>
    </row>
    <row r="752" spans="1:6">
      <c r="A752" s="914">
        <v>3.4670000000000001</v>
      </c>
      <c r="B752" s="915" t="s">
        <v>232</v>
      </c>
      <c r="C752" s="521" t="s">
        <v>405</v>
      </c>
      <c r="D752" s="935" t="s">
        <v>149</v>
      </c>
      <c r="E752" s="936">
        <v>6</v>
      </c>
      <c r="F752" s="79"/>
    </row>
    <row r="753" spans="1:6">
      <c r="A753" s="103">
        <v>3.468</v>
      </c>
      <c r="B753" s="915" t="s">
        <v>232</v>
      </c>
      <c r="C753" s="521" t="s">
        <v>275</v>
      </c>
      <c r="D753" s="935" t="s">
        <v>149</v>
      </c>
      <c r="E753" s="936">
        <v>12</v>
      </c>
      <c r="F753" s="79"/>
    </row>
    <row r="754" spans="1:6">
      <c r="A754" s="914">
        <v>3.4689999999999999</v>
      </c>
      <c r="B754" s="915" t="s">
        <v>232</v>
      </c>
      <c r="C754" s="521" t="s">
        <v>406</v>
      </c>
      <c r="D754" s="935" t="s">
        <v>149</v>
      </c>
      <c r="E754" s="936">
        <v>3</v>
      </c>
      <c r="F754" s="79"/>
    </row>
    <row r="755" spans="1:6">
      <c r="A755" s="103">
        <v>3.47</v>
      </c>
      <c r="B755" s="915" t="s">
        <v>232</v>
      </c>
      <c r="C755" s="521" t="s">
        <v>276</v>
      </c>
      <c r="D755" s="935" t="s">
        <v>149</v>
      </c>
      <c r="E755" s="936">
        <v>4</v>
      </c>
      <c r="F755" s="79"/>
    </row>
    <row r="756" spans="1:6">
      <c r="A756" s="1483" t="s">
        <v>277</v>
      </c>
      <c r="B756" s="1484"/>
      <c r="C756" s="1484"/>
      <c r="D756" s="1484"/>
      <c r="E756" s="1485"/>
      <c r="F756" s="79"/>
    </row>
    <row r="757" spans="1:6">
      <c r="A757" s="914">
        <v>3.4710000000000001</v>
      </c>
      <c r="B757" s="915" t="s">
        <v>232</v>
      </c>
      <c r="C757" s="521" t="s">
        <v>278</v>
      </c>
      <c r="D757" s="935" t="s">
        <v>28</v>
      </c>
      <c r="E757" s="936">
        <v>98</v>
      </c>
      <c r="F757" s="79"/>
    </row>
    <row r="758" spans="1:6">
      <c r="A758" s="914">
        <v>3.472</v>
      </c>
      <c r="B758" s="915" t="s">
        <v>232</v>
      </c>
      <c r="C758" s="521" t="s">
        <v>279</v>
      </c>
      <c r="D758" s="935" t="s">
        <v>28</v>
      </c>
      <c r="E758" s="936">
        <v>19</v>
      </c>
      <c r="F758" s="79"/>
    </row>
    <row r="759" spans="1:6">
      <c r="A759" s="914">
        <v>3.4729999999999999</v>
      </c>
      <c r="B759" s="915" t="s">
        <v>232</v>
      </c>
      <c r="C759" s="521" t="s">
        <v>280</v>
      </c>
      <c r="D759" s="935" t="s">
        <v>28</v>
      </c>
      <c r="E759" s="936">
        <v>32</v>
      </c>
      <c r="F759" s="79"/>
    </row>
    <row r="760" spans="1:6">
      <c r="A760" s="914">
        <v>3.4740000000000002</v>
      </c>
      <c r="B760" s="915" t="s">
        <v>232</v>
      </c>
      <c r="C760" s="521" t="s">
        <v>281</v>
      </c>
      <c r="D760" s="935" t="s">
        <v>28</v>
      </c>
      <c r="E760" s="936">
        <v>148</v>
      </c>
      <c r="F760" s="79"/>
    </row>
    <row r="761" spans="1:6">
      <c r="A761" s="914">
        <v>3.4750000000000001</v>
      </c>
      <c r="B761" s="915" t="s">
        <v>232</v>
      </c>
      <c r="C761" s="521" t="s">
        <v>282</v>
      </c>
      <c r="D761" s="935" t="s">
        <v>105</v>
      </c>
      <c r="E761" s="936">
        <v>52</v>
      </c>
      <c r="F761" s="79"/>
    </row>
    <row r="762" spans="1:6">
      <c r="A762" s="914">
        <v>3.476</v>
      </c>
      <c r="B762" s="915" t="s">
        <v>232</v>
      </c>
      <c r="C762" s="521" t="s">
        <v>283</v>
      </c>
      <c r="D762" s="935" t="s">
        <v>149</v>
      </c>
      <c r="E762" s="936">
        <v>8</v>
      </c>
      <c r="F762" s="79"/>
    </row>
    <row r="763" spans="1:6">
      <c r="A763" s="914">
        <v>3.4769999999999999</v>
      </c>
      <c r="B763" s="915" t="s">
        <v>232</v>
      </c>
      <c r="C763" s="521" t="s">
        <v>407</v>
      </c>
      <c r="D763" s="935" t="s">
        <v>149</v>
      </c>
      <c r="E763" s="936">
        <v>5</v>
      </c>
      <c r="F763" s="79"/>
    </row>
    <row r="764" spans="1:6">
      <c r="A764" s="914">
        <v>3.4780000000000002</v>
      </c>
      <c r="B764" s="915" t="s">
        <v>232</v>
      </c>
      <c r="C764" s="521" t="s">
        <v>285</v>
      </c>
      <c r="D764" s="935" t="s">
        <v>105</v>
      </c>
      <c r="E764" s="936">
        <v>6</v>
      </c>
      <c r="F764" s="79"/>
    </row>
    <row r="765" spans="1:6">
      <c r="A765" s="914">
        <v>3.4790000000000001</v>
      </c>
      <c r="B765" s="915" t="s">
        <v>232</v>
      </c>
      <c r="C765" s="521" t="s">
        <v>286</v>
      </c>
      <c r="D765" s="935" t="s">
        <v>28</v>
      </c>
      <c r="E765" s="936">
        <v>70</v>
      </c>
      <c r="F765" s="79"/>
    </row>
    <row r="766" spans="1:6">
      <c r="A766" s="103">
        <v>3.48</v>
      </c>
      <c r="B766" s="915" t="s">
        <v>232</v>
      </c>
      <c r="C766" s="521" t="s">
        <v>287</v>
      </c>
      <c r="D766" s="935" t="s">
        <v>28</v>
      </c>
      <c r="E766" s="936">
        <v>30</v>
      </c>
      <c r="F766" s="79"/>
    </row>
    <row r="767" spans="1:6">
      <c r="A767" s="1483" t="s">
        <v>288</v>
      </c>
      <c r="B767" s="1484"/>
      <c r="C767" s="1484"/>
      <c r="D767" s="1484"/>
      <c r="E767" s="1485"/>
      <c r="F767" s="79"/>
    </row>
    <row r="768" spans="1:6">
      <c r="A768" s="914">
        <v>3.4809999999999999</v>
      </c>
      <c r="B768" s="915" t="s">
        <v>232</v>
      </c>
      <c r="C768" s="521" t="s">
        <v>289</v>
      </c>
      <c r="D768" s="935" t="s">
        <v>149</v>
      </c>
      <c r="E768" s="936">
        <v>1</v>
      </c>
      <c r="F768" s="79"/>
    </row>
    <row r="769" spans="1:6">
      <c r="A769" s="914">
        <v>3.4820000000000002</v>
      </c>
      <c r="B769" s="915" t="s">
        <v>232</v>
      </c>
      <c r="C769" s="521" t="s">
        <v>290</v>
      </c>
      <c r="D769" s="935" t="s">
        <v>149</v>
      </c>
      <c r="E769" s="936">
        <v>1</v>
      </c>
      <c r="F769" s="79"/>
    </row>
    <row r="770" spans="1:6">
      <c r="A770" s="914">
        <v>3.4830000000000001</v>
      </c>
      <c r="B770" s="915" t="s">
        <v>232</v>
      </c>
      <c r="C770" s="521" t="s">
        <v>291</v>
      </c>
      <c r="D770" s="935" t="s">
        <v>149</v>
      </c>
      <c r="E770" s="936">
        <v>1</v>
      </c>
      <c r="F770" s="79"/>
    </row>
    <row r="771" spans="1:6">
      <c r="A771" s="914">
        <v>3.484</v>
      </c>
      <c r="B771" s="915" t="s">
        <v>232</v>
      </c>
      <c r="C771" s="521" t="s">
        <v>292</v>
      </c>
      <c r="D771" s="935" t="s">
        <v>149</v>
      </c>
      <c r="E771" s="936">
        <v>1</v>
      </c>
      <c r="F771" s="79"/>
    </row>
    <row r="772" spans="1:6">
      <c r="A772" s="914">
        <v>3.4849999999999999</v>
      </c>
      <c r="B772" s="915" t="s">
        <v>232</v>
      </c>
      <c r="C772" s="521" t="s">
        <v>293</v>
      </c>
      <c r="D772" s="935" t="s">
        <v>149</v>
      </c>
      <c r="E772" s="936">
        <v>1</v>
      </c>
      <c r="F772" s="79"/>
    </row>
    <row r="773" spans="1:6">
      <c r="A773" s="914">
        <v>3.4860000000000002</v>
      </c>
      <c r="B773" s="915" t="s">
        <v>232</v>
      </c>
      <c r="C773" s="521" t="s">
        <v>294</v>
      </c>
      <c r="D773" s="935" t="s">
        <v>149</v>
      </c>
      <c r="E773" s="936">
        <v>1</v>
      </c>
      <c r="F773" s="79"/>
    </row>
    <row r="774" spans="1:6">
      <c r="A774" s="914">
        <v>3.4870000000000001</v>
      </c>
      <c r="B774" s="915" t="s">
        <v>232</v>
      </c>
      <c r="C774" s="521" t="s">
        <v>295</v>
      </c>
      <c r="D774" s="935" t="s">
        <v>149</v>
      </c>
      <c r="E774" s="936">
        <v>1</v>
      </c>
      <c r="F774" s="79"/>
    </row>
    <row r="775" spans="1:6">
      <c r="A775" s="1483" t="s">
        <v>296</v>
      </c>
      <c r="B775" s="1484"/>
      <c r="C775" s="1484"/>
      <c r="D775" s="1484"/>
      <c r="E775" s="1485"/>
      <c r="F775" s="79"/>
    </row>
    <row r="776" spans="1:6">
      <c r="A776" s="914">
        <v>3.488</v>
      </c>
      <c r="B776" s="915" t="s">
        <v>232</v>
      </c>
      <c r="C776" s="521" t="s">
        <v>297</v>
      </c>
      <c r="D776" s="935" t="s">
        <v>149</v>
      </c>
      <c r="E776" s="936">
        <v>3</v>
      </c>
      <c r="F776" s="79"/>
    </row>
    <row r="777" spans="1:6">
      <c r="A777" s="914">
        <v>3.4889999999999999</v>
      </c>
      <c r="B777" s="915" t="s">
        <v>232</v>
      </c>
      <c r="C777" s="521" t="s">
        <v>298</v>
      </c>
      <c r="D777" s="935" t="s">
        <v>149</v>
      </c>
      <c r="E777" s="936">
        <v>2</v>
      </c>
      <c r="F777" s="79"/>
    </row>
    <row r="778" spans="1:6">
      <c r="A778" s="103">
        <v>3.49</v>
      </c>
      <c r="B778" s="915" t="s">
        <v>232</v>
      </c>
      <c r="C778" s="521" t="s">
        <v>299</v>
      </c>
      <c r="D778" s="935" t="s">
        <v>149</v>
      </c>
      <c r="E778" s="936">
        <v>3</v>
      </c>
      <c r="F778" s="79"/>
    </row>
    <row r="779" spans="1:6">
      <c r="A779" s="914">
        <v>3.4910000000000001</v>
      </c>
      <c r="B779" s="915" t="s">
        <v>232</v>
      </c>
      <c r="C779" s="521" t="s">
        <v>300</v>
      </c>
      <c r="D779" s="935" t="s">
        <v>105</v>
      </c>
      <c r="E779" s="936">
        <v>4</v>
      </c>
      <c r="F779" s="79"/>
    </row>
    <row r="780" spans="1:6">
      <c r="A780" s="914">
        <v>3.492</v>
      </c>
      <c r="B780" s="915" t="s">
        <v>232</v>
      </c>
      <c r="C780" s="521" t="s">
        <v>301</v>
      </c>
      <c r="D780" s="935" t="s">
        <v>105</v>
      </c>
      <c r="E780" s="936">
        <v>3</v>
      </c>
      <c r="F780" s="79"/>
    </row>
    <row r="781" spans="1:6">
      <c r="A781" s="914">
        <v>3.4929999999999999</v>
      </c>
      <c r="B781" s="915" t="s">
        <v>232</v>
      </c>
      <c r="C781" s="521" t="s">
        <v>302</v>
      </c>
      <c r="D781" s="935" t="s">
        <v>149</v>
      </c>
      <c r="E781" s="936">
        <v>3</v>
      </c>
      <c r="F781" s="79"/>
    </row>
    <row r="782" spans="1:6">
      <c r="A782" s="914">
        <v>3.4940000000000002</v>
      </c>
      <c r="B782" s="915" t="s">
        <v>232</v>
      </c>
      <c r="C782" s="521" t="s">
        <v>303</v>
      </c>
      <c r="D782" s="935" t="s">
        <v>105</v>
      </c>
      <c r="E782" s="936">
        <v>26</v>
      </c>
      <c r="F782" s="79"/>
    </row>
    <row r="783" spans="1:6">
      <c r="A783" s="914">
        <v>3.4950000000000001</v>
      </c>
      <c r="B783" s="915" t="s">
        <v>232</v>
      </c>
      <c r="C783" s="521" t="s">
        <v>304</v>
      </c>
      <c r="D783" s="935" t="s">
        <v>105</v>
      </c>
      <c r="E783" s="936">
        <v>14</v>
      </c>
      <c r="F783" s="79"/>
    </row>
    <row r="784" spans="1:6">
      <c r="A784" s="914">
        <v>3.496</v>
      </c>
      <c r="B784" s="915" t="s">
        <v>232</v>
      </c>
      <c r="C784" s="521" t="s">
        <v>305</v>
      </c>
      <c r="D784" s="935" t="s">
        <v>105</v>
      </c>
      <c r="E784" s="936">
        <v>38</v>
      </c>
      <c r="F784" s="79"/>
    </row>
    <row r="785" spans="1:6" ht="16.5" customHeight="1">
      <c r="A785" s="914">
        <v>3.4969999999999999</v>
      </c>
      <c r="B785" s="915" t="s">
        <v>232</v>
      </c>
      <c r="C785" s="521" t="s">
        <v>306</v>
      </c>
      <c r="D785" s="935" t="s">
        <v>28</v>
      </c>
      <c r="E785" s="936">
        <v>308</v>
      </c>
      <c r="F785" s="79"/>
    </row>
    <row r="786" spans="1:6">
      <c r="A786" s="914">
        <v>3.4980000000000002</v>
      </c>
      <c r="B786" s="915" t="s">
        <v>232</v>
      </c>
      <c r="C786" s="521" t="s">
        <v>307</v>
      </c>
      <c r="D786" s="935" t="s">
        <v>28</v>
      </c>
      <c r="E786" s="936">
        <v>722</v>
      </c>
      <c r="F786" s="79"/>
    </row>
    <row r="787" spans="1:6">
      <c r="A787" s="914">
        <v>3.4990000000000001</v>
      </c>
      <c r="B787" s="915" t="s">
        <v>232</v>
      </c>
      <c r="C787" s="521" t="s">
        <v>308</v>
      </c>
      <c r="D787" s="935" t="s">
        <v>28</v>
      </c>
      <c r="E787" s="936">
        <v>33</v>
      </c>
      <c r="F787" s="79"/>
    </row>
    <row r="788" spans="1:6">
      <c r="A788" s="103">
        <v>3.5</v>
      </c>
      <c r="B788" s="915" t="s">
        <v>232</v>
      </c>
      <c r="C788" s="521" t="s">
        <v>309</v>
      </c>
      <c r="D788" s="935" t="s">
        <v>149</v>
      </c>
      <c r="E788" s="936">
        <v>2</v>
      </c>
      <c r="F788" s="79"/>
    </row>
    <row r="789" spans="1:6">
      <c r="A789" s="914">
        <v>3.5009999999999999</v>
      </c>
      <c r="B789" s="915" t="s">
        <v>232</v>
      </c>
      <c r="C789" s="521" t="s">
        <v>252</v>
      </c>
      <c r="D789" s="935" t="s">
        <v>105</v>
      </c>
      <c r="E789" s="936">
        <v>22</v>
      </c>
      <c r="F789" s="79"/>
    </row>
    <row r="790" spans="1:6">
      <c r="A790" s="914">
        <v>3.5019999999999998</v>
      </c>
      <c r="B790" s="915" t="s">
        <v>232</v>
      </c>
      <c r="C790" s="521" t="s">
        <v>310</v>
      </c>
      <c r="D790" s="935" t="s">
        <v>149</v>
      </c>
      <c r="E790" s="936">
        <v>22</v>
      </c>
      <c r="F790" s="79"/>
    </row>
    <row r="791" spans="1:6">
      <c r="A791" s="914">
        <v>3.5030000000000001</v>
      </c>
      <c r="B791" s="915" t="s">
        <v>232</v>
      </c>
      <c r="C791" s="521" t="s">
        <v>311</v>
      </c>
      <c r="D791" s="935" t="s">
        <v>149</v>
      </c>
      <c r="E791" s="936">
        <v>38</v>
      </c>
      <c r="F791" s="79"/>
    </row>
    <row r="792" spans="1:6">
      <c r="A792" s="914">
        <v>3.504</v>
      </c>
      <c r="B792" s="915" t="s">
        <v>232</v>
      </c>
      <c r="C792" s="521" t="s">
        <v>312</v>
      </c>
      <c r="D792" s="935" t="s">
        <v>149</v>
      </c>
      <c r="E792" s="936">
        <v>1</v>
      </c>
      <c r="F792" s="79"/>
    </row>
    <row r="793" spans="1:6">
      <c r="A793" s="914">
        <v>3.5049999999999999</v>
      </c>
      <c r="B793" s="915" t="s">
        <v>232</v>
      </c>
      <c r="C793" s="521" t="s">
        <v>295</v>
      </c>
      <c r="D793" s="935" t="s">
        <v>149</v>
      </c>
      <c r="E793" s="936">
        <v>1</v>
      </c>
      <c r="F793" s="79"/>
    </row>
    <row r="794" spans="1:6">
      <c r="A794" s="1483" t="s">
        <v>313</v>
      </c>
      <c r="B794" s="1484"/>
      <c r="C794" s="1484"/>
      <c r="D794" s="1484"/>
      <c r="E794" s="1485"/>
      <c r="F794" s="79"/>
    </row>
    <row r="795" spans="1:6">
      <c r="A795" s="914" t="s">
        <v>1976</v>
      </c>
      <c r="B795" s="915" t="s">
        <v>1972</v>
      </c>
      <c r="C795" s="521" t="s">
        <v>314</v>
      </c>
      <c r="D795" s="935" t="s">
        <v>149</v>
      </c>
      <c r="E795" s="936">
        <v>1</v>
      </c>
      <c r="F795" s="79"/>
    </row>
    <row r="796" spans="1:6">
      <c r="A796" s="914" t="s">
        <v>1977</v>
      </c>
      <c r="B796" s="915" t="s">
        <v>1972</v>
      </c>
      <c r="C796" s="521" t="s">
        <v>1945</v>
      </c>
      <c r="D796" s="935" t="s">
        <v>149</v>
      </c>
      <c r="E796" s="936">
        <v>1</v>
      </c>
      <c r="F796" s="79"/>
    </row>
    <row r="797" spans="1:6" ht="15.75" thickBot="1">
      <c r="A797" s="360" t="s">
        <v>1978</v>
      </c>
      <c r="B797" s="361" t="s">
        <v>1972</v>
      </c>
      <c r="C797" s="538" t="s">
        <v>315</v>
      </c>
      <c r="D797" s="937" t="s">
        <v>149</v>
      </c>
      <c r="E797" s="938">
        <v>1</v>
      </c>
      <c r="F797" s="79"/>
    </row>
    <row r="798" spans="1:6" ht="15.75" thickTop="1">
      <c r="A798" s="1012"/>
      <c r="B798" s="362"/>
      <c r="C798" s="363"/>
      <c r="D798" s="362"/>
      <c r="E798" s="1013"/>
    </row>
    <row r="799" spans="1:6">
      <c r="A799" s="64"/>
      <c r="B799" s="2"/>
      <c r="C799" s="1"/>
      <c r="D799" s="2"/>
      <c r="E799" s="65"/>
    </row>
    <row r="800" spans="1:6">
      <c r="A800" s="55"/>
      <c r="B800" s="5"/>
      <c r="C800" s="4"/>
      <c r="D800" s="5"/>
      <c r="E800" s="56"/>
    </row>
    <row r="801" spans="1:5">
      <c r="A801" s="55"/>
      <c r="B801" s="5"/>
      <c r="C801" s="4"/>
      <c r="D801" s="5"/>
      <c r="E801" s="57"/>
    </row>
    <row r="802" spans="1:5" ht="15.75" thickBot="1">
      <c r="A802" s="1006"/>
      <c r="B802" s="353"/>
      <c r="C802" s="354"/>
      <c r="D802" s="353"/>
      <c r="E802" s="1007"/>
    </row>
    <row r="803" spans="1:5" ht="75" customHeight="1" thickTop="1">
      <c r="A803" s="1318" t="s">
        <v>1868</v>
      </c>
      <c r="B803" s="1319"/>
      <c r="C803" s="1319"/>
      <c r="D803" s="1319"/>
      <c r="E803" s="1320"/>
    </row>
    <row r="804" spans="1:5" ht="15.75">
      <c r="A804" s="1455"/>
      <c r="B804" s="1456"/>
      <c r="C804" s="1456"/>
      <c r="D804" s="1456"/>
      <c r="E804" s="1457"/>
    </row>
    <row r="805" spans="1:5" ht="20.25">
      <c r="A805" s="1443" t="s">
        <v>1917</v>
      </c>
      <c r="B805" s="1444"/>
      <c r="C805" s="1444"/>
      <c r="D805" s="1444"/>
      <c r="E805" s="1445"/>
    </row>
    <row r="806" spans="1:5" ht="20.25">
      <c r="A806" s="1443"/>
      <c r="B806" s="1444"/>
      <c r="C806" s="1444"/>
      <c r="D806" s="1444"/>
      <c r="E806" s="1445"/>
    </row>
    <row r="807" spans="1:5" ht="20.25">
      <c r="A807" s="1357" t="s">
        <v>1880</v>
      </c>
      <c r="B807" s="1358"/>
      <c r="C807" s="1358"/>
      <c r="D807" s="1358"/>
      <c r="E807" s="1359"/>
    </row>
    <row r="808" spans="1:5" ht="20.25">
      <c r="A808" s="981"/>
      <c r="B808" s="982"/>
      <c r="C808" s="982"/>
      <c r="D808" s="982"/>
      <c r="E808" s="983"/>
    </row>
    <row r="809" spans="1:5" ht="20.25">
      <c r="A809" s="981"/>
      <c r="B809" s="982"/>
      <c r="C809" s="982"/>
      <c r="D809" s="982"/>
      <c r="E809" s="983"/>
    </row>
    <row r="810" spans="1:5" ht="20.25">
      <c r="A810" s="981"/>
      <c r="B810" s="982"/>
      <c r="C810" s="982"/>
      <c r="D810" s="982"/>
      <c r="E810" s="983"/>
    </row>
    <row r="811" spans="1:5">
      <c r="A811" s="55"/>
      <c r="B811" s="5"/>
      <c r="C811" s="4"/>
      <c r="D811" s="5"/>
      <c r="E811" s="57"/>
    </row>
    <row r="812" spans="1:5">
      <c r="A812" s="55"/>
      <c r="B812" s="6"/>
      <c r="C812" s="3"/>
      <c r="D812" s="6"/>
      <c r="E812" s="58"/>
    </row>
    <row r="813" spans="1:5">
      <c r="A813" s="1461" t="s">
        <v>0</v>
      </c>
      <c r="B813" s="1462"/>
      <c r="C813" s="1462"/>
      <c r="D813" s="1462"/>
      <c r="E813" s="1463"/>
    </row>
    <row r="814" spans="1:5">
      <c r="A814" s="1426" t="s">
        <v>1</v>
      </c>
      <c r="B814" s="1427"/>
      <c r="C814" s="1427"/>
      <c r="D814" s="1427"/>
      <c r="E814" s="1428"/>
    </row>
    <row r="815" spans="1:5">
      <c r="A815" s="59"/>
      <c r="B815" s="707" t="s">
        <v>2</v>
      </c>
      <c r="C815" s="709">
        <v>45</v>
      </c>
      <c r="D815" s="707" t="s">
        <v>3</v>
      </c>
      <c r="E815" s="1014" t="s">
        <v>4</v>
      </c>
    </row>
    <row r="816" spans="1:5" ht="28.5" customHeight="1">
      <c r="A816" s="60"/>
      <c r="B816" s="708" t="s">
        <v>5</v>
      </c>
      <c r="C816" s="710" t="s">
        <v>6</v>
      </c>
      <c r="D816" s="708" t="s">
        <v>7</v>
      </c>
      <c r="E816" s="1015" t="s">
        <v>8</v>
      </c>
    </row>
    <row r="817" spans="1:6" ht="89.25" customHeight="1">
      <c r="A817" s="60"/>
      <c r="B817" s="708" t="s">
        <v>9</v>
      </c>
      <c r="C817" s="710" t="s">
        <v>10</v>
      </c>
      <c r="D817" s="708" t="s">
        <v>11</v>
      </c>
      <c r="E817" s="1015" t="s">
        <v>12</v>
      </c>
    </row>
    <row r="818" spans="1:6" ht="12.75" customHeight="1">
      <c r="A818" s="63"/>
      <c r="B818" s="5"/>
      <c r="C818" s="4"/>
      <c r="D818" s="5"/>
      <c r="E818" s="57"/>
    </row>
    <row r="819" spans="1:6" ht="15.75">
      <c r="A819" s="1514"/>
      <c r="B819" s="1515"/>
      <c r="C819" s="1515"/>
      <c r="D819" s="742"/>
      <c r="E819" s="741"/>
    </row>
    <row r="820" spans="1:6">
      <c r="A820" s="104"/>
      <c r="B820" s="105"/>
      <c r="C820" s="106"/>
      <c r="D820" s="105"/>
      <c r="E820" s="107"/>
    </row>
    <row r="821" spans="1:6" ht="15.75">
      <c r="A821" s="108"/>
      <c r="B821" s="26"/>
      <c r="C821" s="110"/>
      <c r="D821" s="26"/>
      <c r="E821" s="109"/>
    </row>
    <row r="822" spans="1:6" ht="15.75">
      <c r="A822" s="108"/>
      <c r="B822" s="26"/>
      <c r="C822" s="110"/>
      <c r="D822" s="26"/>
      <c r="E822" s="109"/>
    </row>
    <row r="823" spans="1:6" ht="15.75">
      <c r="A823" s="108"/>
      <c r="B823" s="26"/>
      <c r="C823" s="110" t="s">
        <v>1916</v>
      </c>
      <c r="D823" s="26"/>
      <c r="E823" s="109"/>
    </row>
    <row r="824" spans="1:6" ht="25.5">
      <c r="A824" s="111" t="s">
        <v>413</v>
      </c>
      <c r="B824" s="112" t="s">
        <v>414</v>
      </c>
      <c r="C824" s="113" t="s">
        <v>415</v>
      </c>
      <c r="D824" s="26"/>
      <c r="E824" s="109"/>
    </row>
    <row r="825" spans="1:6" ht="15.75">
      <c r="A825" s="114"/>
      <c r="B825" s="112" t="s">
        <v>416</v>
      </c>
      <c r="C825" s="115" t="s">
        <v>417</v>
      </c>
      <c r="D825" s="26"/>
      <c r="E825" s="109"/>
    </row>
    <row r="826" spans="1:6">
      <c r="A826" s="114"/>
      <c r="B826" s="26"/>
      <c r="C826" s="116"/>
      <c r="D826" s="26"/>
      <c r="E826" s="109"/>
    </row>
    <row r="827" spans="1:6">
      <c r="A827" s="149" t="s">
        <v>438</v>
      </c>
      <c r="B827" s="150" t="s">
        <v>433</v>
      </c>
      <c r="C827" s="151" t="s">
        <v>434</v>
      </c>
      <c r="D827" s="931" t="s">
        <v>435</v>
      </c>
      <c r="E827" s="932" t="s">
        <v>436</v>
      </c>
      <c r="F827" s="79"/>
    </row>
    <row r="828" spans="1:6">
      <c r="A828" s="149" t="s">
        <v>439</v>
      </c>
      <c r="B828" s="150" t="s">
        <v>437</v>
      </c>
      <c r="C828" s="151">
        <v>3</v>
      </c>
      <c r="D828" s="151">
        <v>4</v>
      </c>
      <c r="E828" s="152">
        <v>5</v>
      </c>
      <c r="F828" s="79"/>
    </row>
    <row r="829" spans="1:6">
      <c r="A829" s="976"/>
      <c r="B829" s="977"/>
      <c r="C829" s="977" t="s">
        <v>427</v>
      </c>
      <c r="D829" s="977"/>
      <c r="E829" s="978"/>
      <c r="F829" s="79"/>
    </row>
    <row r="830" spans="1:6">
      <c r="A830" s="340"/>
      <c r="B830" s="325" t="s">
        <v>440</v>
      </c>
      <c r="C830" s="326" t="s">
        <v>441</v>
      </c>
      <c r="D830" s="327"/>
      <c r="E830" s="345"/>
      <c r="F830" s="79"/>
    </row>
    <row r="831" spans="1:6">
      <c r="A831" s="341">
        <v>4.0999999999999996</v>
      </c>
      <c r="B831" s="329" t="s">
        <v>442</v>
      </c>
      <c r="C831" s="330" t="s">
        <v>443</v>
      </c>
      <c r="D831" s="331" t="s">
        <v>24</v>
      </c>
      <c r="E831" s="1284">
        <v>372.14</v>
      </c>
      <c r="F831" s="79"/>
    </row>
    <row r="832" spans="1:6">
      <c r="A832" s="341">
        <v>4.2</v>
      </c>
      <c r="B832" s="329" t="s">
        <v>444</v>
      </c>
      <c r="C832" s="332" t="s">
        <v>445</v>
      </c>
      <c r="D832" s="331" t="s">
        <v>24</v>
      </c>
      <c r="E832" s="1284">
        <v>518.36</v>
      </c>
      <c r="F832" s="79"/>
    </row>
    <row r="833" spans="1:6">
      <c r="A833" s="341">
        <v>4.3</v>
      </c>
      <c r="B833" s="329" t="s">
        <v>446</v>
      </c>
      <c r="C833" s="332" t="s">
        <v>447</v>
      </c>
      <c r="D833" s="331" t="s">
        <v>24</v>
      </c>
      <c r="E833" s="1284">
        <v>44.57</v>
      </c>
      <c r="F833" s="79"/>
    </row>
    <row r="834" spans="1:6">
      <c r="A834" s="342"/>
      <c r="B834" s="325" t="s">
        <v>448</v>
      </c>
      <c r="C834" s="326" t="s">
        <v>449</v>
      </c>
      <c r="D834" s="327"/>
      <c r="E834" s="345"/>
      <c r="F834" s="79"/>
    </row>
    <row r="835" spans="1:6">
      <c r="A835" s="341">
        <v>4.4000000000000004</v>
      </c>
      <c r="B835" s="329" t="s">
        <v>450</v>
      </c>
      <c r="C835" s="332" t="s">
        <v>451</v>
      </c>
      <c r="D835" s="331" t="s">
        <v>49</v>
      </c>
      <c r="E835" s="1284">
        <v>342</v>
      </c>
      <c r="F835" s="79"/>
    </row>
    <row r="836" spans="1:6" ht="15" customHeight="1">
      <c r="A836" s="1446" t="s">
        <v>428</v>
      </c>
      <c r="B836" s="1447"/>
      <c r="C836" s="1447"/>
      <c r="D836" s="1447"/>
      <c r="E836" s="1448"/>
      <c r="F836" s="79"/>
    </row>
    <row r="837" spans="1:6">
      <c r="A837" s="342"/>
      <c r="B837" s="325" t="s">
        <v>453</v>
      </c>
      <c r="C837" s="326" t="s">
        <v>454</v>
      </c>
      <c r="D837" s="327"/>
      <c r="E837" s="345"/>
      <c r="F837" s="79"/>
    </row>
    <row r="838" spans="1:6">
      <c r="A838" s="341">
        <v>4.5</v>
      </c>
      <c r="B838" s="329" t="s">
        <v>455</v>
      </c>
      <c r="C838" s="332" t="s">
        <v>456</v>
      </c>
      <c r="D838" s="331" t="s">
        <v>457</v>
      </c>
      <c r="E838" s="1284">
        <v>41547.4</v>
      </c>
      <c r="F838" s="79"/>
    </row>
    <row r="839" spans="1:6">
      <c r="A839" s="1446" t="s">
        <v>429</v>
      </c>
      <c r="B839" s="1447"/>
      <c r="C839" s="1447"/>
      <c r="D839" s="1447"/>
      <c r="E839" s="1448"/>
      <c r="F839" s="79"/>
    </row>
    <row r="840" spans="1:6">
      <c r="A840" s="342"/>
      <c r="B840" s="325" t="s">
        <v>458</v>
      </c>
      <c r="C840" s="326" t="s">
        <v>459</v>
      </c>
      <c r="D840" s="327"/>
      <c r="E840" s="345"/>
      <c r="F840" s="79"/>
    </row>
    <row r="841" spans="1:6">
      <c r="A841" s="341">
        <v>4.5999999999999996</v>
      </c>
      <c r="B841" s="329" t="s">
        <v>460</v>
      </c>
      <c r="C841" s="332" t="s">
        <v>461</v>
      </c>
      <c r="D841" s="331" t="s">
        <v>24</v>
      </c>
      <c r="E841" s="1284">
        <v>88.5</v>
      </c>
      <c r="F841" s="79"/>
    </row>
    <row r="842" spans="1:6">
      <c r="A842" s="341">
        <v>4.7</v>
      </c>
      <c r="B842" s="329" t="s">
        <v>462</v>
      </c>
      <c r="C842" s="332" t="s">
        <v>463</v>
      </c>
      <c r="D842" s="331" t="s">
        <v>24</v>
      </c>
      <c r="E842" s="1284">
        <v>64.5</v>
      </c>
      <c r="F842" s="79"/>
    </row>
    <row r="843" spans="1:6">
      <c r="A843" s="341">
        <v>4.8</v>
      </c>
      <c r="B843" s="329" t="s">
        <v>464</v>
      </c>
      <c r="C843" s="332" t="s">
        <v>465</v>
      </c>
      <c r="D843" s="331" t="s">
        <v>24</v>
      </c>
      <c r="E843" s="1284">
        <v>27.7</v>
      </c>
      <c r="F843" s="79"/>
    </row>
    <row r="844" spans="1:6">
      <c r="A844" s="341">
        <v>4.9000000000000004</v>
      </c>
      <c r="B844" s="329" t="s">
        <v>466</v>
      </c>
      <c r="C844" s="332" t="s">
        <v>467</v>
      </c>
      <c r="D844" s="331" t="s">
        <v>24</v>
      </c>
      <c r="E844" s="1284">
        <v>33.700000000000003</v>
      </c>
      <c r="F844" s="79"/>
    </row>
    <row r="845" spans="1:6">
      <c r="A845" s="328">
        <v>4.0999999999999996</v>
      </c>
      <c r="B845" s="329" t="s">
        <v>468</v>
      </c>
      <c r="C845" s="332" t="s">
        <v>469</v>
      </c>
      <c r="D845" s="331" t="s">
        <v>24</v>
      </c>
      <c r="E845" s="1284">
        <v>3.3000000000000003</v>
      </c>
      <c r="F845" s="79"/>
    </row>
    <row r="846" spans="1:6">
      <c r="A846" s="324"/>
      <c r="B846" s="325" t="s">
        <v>470</v>
      </c>
      <c r="C846" s="326" t="s">
        <v>471</v>
      </c>
      <c r="D846" s="327"/>
      <c r="E846" s="345"/>
      <c r="F846" s="79"/>
    </row>
    <row r="847" spans="1:6">
      <c r="A847" s="1135">
        <v>4.1100000000000003</v>
      </c>
      <c r="B847" s="1136" t="s">
        <v>472</v>
      </c>
      <c r="C847" s="1137" t="s">
        <v>473</v>
      </c>
      <c r="D847" s="1138" t="s">
        <v>24</v>
      </c>
      <c r="E847" s="1286">
        <v>21.9</v>
      </c>
      <c r="F847" s="79"/>
    </row>
    <row r="848" spans="1:6" ht="15" customHeight="1">
      <c r="A848" s="1446" t="s">
        <v>430</v>
      </c>
      <c r="B848" s="1447"/>
      <c r="C848" s="1447"/>
      <c r="D848" s="1447"/>
      <c r="E848" s="1448"/>
      <c r="F848" s="79"/>
    </row>
    <row r="849" spans="1:6">
      <c r="A849" s="324"/>
      <c r="B849" s="343" t="s">
        <v>474</v>
      </c>
      <c r="C849" s="326" t="s">
        <v>475</v>
      </c>
      <c r="D849" s="327"/>
      <c r="E849" s="345"/>
      <c r="F849" s="79"/>
    </row>
    <row r="850" spans="1:6">
      <c r="A850" s="328">
        <v>4.12</v>
      </c>
      <c r="B850" s="329" t="s">
        <v>476</v>
      </c>
      <c r="C850" s="332" t="s">
        <v>477</v>
      </c>
      <c r="D850" s="344" t="s">
        <v>457</v>
      </c>
      <c r="E850" s="1285">
        <v>4777</v>
      </c>
      <c r="F850" s="79"/>
    </row>
    <row r="851" spans="1:6">
      <c r="A851" s="324"/>
      <c r="B851" s="325" t="s">
        <v>478</v>
      </c>
      <c r="C851" s="326" t="s">
        <v>479</v>
      </c>
      <c r="D851" s="327"/>
      <c r="E851" s="345"/>
      <c r="F851" s="79"/>
    </row>
    <row r="852" spans="1:6">
      <c r="A852" s="328">
        <v>4.13</v>
      </c>
      <c r="B852" s="329" t="s">
        <v>480</v>
      </c>
      <c r="C852" s="332" t="s">
        <v>481</v>
      </c>
      <c r="D852" s="331" t="s">
        <v>49</v>
      </c>
      <c r="E852" s="1284">
        <v>141</v>
      </c>
      <c r="F852" s="79"/>
    </row>
    <row r="853" spans="1:6">
      <c r="A853" s="328">
        <v>4.1399999999999997</v>
      </c>
      <c r="B853" s="329" t="s">
        <v>482</v>
      </c>
      <c r="C853" s="332" t="s">
        <v>483</v>
      </c>
      <c r="D853" s="331" t="s">
        <v>49</v>
      </c>
      <c r="E853" s="1284">
        <v>141</v>
      </c>
      <c r="F853" s="79"/>
    </row>
    <row r="854" spans="1:6" ht="15" customHeight="1">
      <c r="A854" s="1446" t="s">
        <v>484</v>
      </c>
      <c r="B854" s="1447"/>
      <c r="C854" s="1447"/>
      <c r="D854" s="1447"/>
      <c r="E854" s="1448"/>
      <c r="F854" s="79"/>
    </row>
    <row r="855" spans="1:6">
      <c r="A855" s="324"/>
      <c r="B855" s="325" t="s">
        <v>485</v>
      </c>
      <c r="C855" s="326" t="s">
        <v>486</v>
      </c>
      <c r="D855" s="327"/>
      <c r="E855" s="345"/>
      <c r="F855" s="79"/>
    </row>
    <row r="856" spans="1:6">
      <c r="A856" s="328">
        <v>4.1500000000000004</v>
      </c>
      <c r="B856" s="329" t="s">
        <v>487</v>
      </c>
      <c r="C856" s="332" t="s">
        <v>488</v>
      </c>
      <c r="D856" s="331" t="s">
        <v>49</v>
      </c>
      <c r="E856" s="1284">
        <v>666.98</v>
      </c>
      <c r="F856" s="79"/>
    </row>
    <row r="857" spans="1:6" ht="27">
      <c r="A857" s="328">
        <v>4.16</v>
      </c>
      <c r="B857" s="333" t="s">
        <v>489</v>
      </c>
      <c r="C857" s="334" t="s">
        <v>490</v>
      </c>
      <c r="D857" s="331" t="s">
        <v>49</v>
      </c>
      <c r="E857" s="1284">
        <v>195.12000000000003</v>
      </c>
      <c r="F857" s="79"/>
    </row>
    <row r="858" spans="1:6">
      <c r="A858" s="328">
        <v>4.17</v>
      </c>
      <c r="B858" s="333" t="s">
        <v>491</v>
      </c>
      <c r="C858" s="334" t="s">
        <v>492</v>
      </c>
      <c r="D858" s="331" t="s">
        <v>49</v>
      </c>
      <c r="E858" s="1284">
        <v>62.300000000000004</v>
      </c>
      <c r="F858" s="79"/>
    </row>
    <row r="859" spans="1:6">
      <c r="A859" s="328">
        <v>4.18</v>
      </c>
      <c r="B859" s="333" t="s">
        <v>493</v>
      </c>
      <c r="C859" s="334" t="s">
        <v>494</v>
      </c>
      <c r="D859" s="331" t="s">
        <v>49</v>
      </c>
      <c r="E859" s="1284">
        <v>7.7</v>
      </c>
      <c r="F859" s="79"/>
    </row>
    <row r="860" spans="1:6" ht="15" customHeight="1">
      <c r="A860" s="1446" t="s">
        <v>431</v>
      </c>
      <c r="B860" s="1447"/>
      <c r="C860" s="1447"/>
      <c r="D860" s="1447"/>
      <c r="E860" s="1448"/>
      <c r="F860" s="79"/>
    </row>
    <row r="861" spans="1:6">
      <c r="A861" s="324"/>
      <c r="B861" s="325" t="s">
        <v>495</v>
      </c>
      <c r="C861" s="326" t="s">
        <v>496</v>
      </c>
      <c r="D861" s="327"/>
      <c r="E861" s="345"/>
      <c r="F861" s="79"/>
    </row>
    <row r="862" spans="1:6">
      <c r="A862" s="328">
        <v>4.1900000000000004</v>
      </c>
      <c r="B862" s="333" t="s">
        <v>497</v>
      </c>
      <c r="C862" s="334" t="s">
        <v>498</v>
      </c>
      <c r="D862" s="344" t="s">
        <v>49</v>
      </c>
      <c r="E862" s="1285">
        <v>235.66</v>
      </c>
      <c r="F862" s="79"/>
    </row>
    <row r="863" spans="1:6">
      <c r="A863" s="328">
        <v>4.2</v>
      </c>
      <c r="B863" s="333" t="s">
        <v>499</v>
      </c>
      <c r="C863" s="334" t="s">
        <v>500</v>
      </c>
      <c r="D863" s="344" t="s">
        <v>28</v>
      </c>
      <c r="E863" s="1285">
        <v>29.900000000000002</v>
      </c>
      <c r="F863" s="79"/>
    </row>
    <row r="864" spans="1:6" ht="15" customHeight="1">
      <c r="A864" s="1446" t="s">
        <v>501</v>
      </c>
      <c r="B864" s="1447"/>
      <c r="C864" s="1447"/>
      <c r="D864" s="1447"/>
      <c r="E864" s="1448"/>
      <c r="F864" s="79"/>
    </row>
    <row r="865" spans="1:6">
      <c r="A865" s="324"/>
      <c r="B865" s="325" t="s">
        <v>502</v>
      </c>
      <c r="C865" s="326" t="s">
        <v>503</v>
      </c>
      <c r="D865" s="327"/>
      <c r="E865" s="345"/>
      <c r="F865" s="79"/>
    </row>
    <row r="866" spans="1:6">
      <c r="A866" s="328">
        <v>4.21</v>
      </c>
      <c r="B866" s="333" t="s">
        <v>504</v>
      </c>
      <c r="C866" s="334" t="s">
        <v>505</v>
      </c>
      <c r="D866" s="331" t="s">
        <v>28</v>
      </c>
      <c r="E866" s="1284">
        <v>21.28</v>
      </c>
      <c r="F866" s="79"/>
    </row>
    <row r="867" spans="1:6" ht="15" customHeight="1">
      <c r="A867" s="1446" t="s">
        <v>506</v>
      </c>
      <c r="B867" s="1447"/>
      <c r="C867" s="1447"/>
      <c r="D867" s="1447"/>
      <c r="E867" s="1448"/>
      <c r="F867" s="79"/>
    </row>
    <row r="868" spans="1:6">
      <c r="A868" s="324"/>
      <c r="B868" s="325" t="s">
        <v>507</v>
      </c>
      <c r="C868" s="326" t="s">
        <v>508</v>
      </c>
      <c r="D868" s="327"/>
      <c r="E868" s="345"/>
      <c r="F868" s="79"/>
    </row>
    <row r="869" spans="1:6">
      <c r="A869" s="328">
        <v>4.22</v>
      </c>
      <c r="B869" s="329" t="s">
        <v>509</v>
      </c>
      <c r="C869" s="332" t="s">
        <v>510</v>
      </c>
      <c r="D869" s="331" t="s">
        <v>28</v>
      </c>
      <c r="E869" s="1284">
        <v>60.48</v>
      </c>
      <c r="F869" s="79"/>
    </row>
    <row r="870" spans="1:6" ht="15" customHeight="1">
      <c r="A870" s="1446" t="s">
        <v>432</v>
      </c>
      <c r="B870" s="1447"/>
      <c r="C870" s="1447"/>
      <c r="D870" s="1447"/>
      <c r="E870" s="1448"/>
      <c r="F870" s="79"/>
    </row>
    <row r="871" spans="1:6">
      <c r="A871" s="324"/>
      <c r="B871" s="325" t="s">
        <v>511</v>
      </c>
      <c r="C871" s="326" t="s">
        <v>1876</v>
      </c>
      <c r="D871" s="327"/>
      <c r="E871" s="345"/>
      <c r="F871" s="79"/>
    </row>
    <row r="872" spans="1:6">
      <c r="A872" s="328">
        <v>4.2300000000000004</v>
      </c>
      <c r="B872" s="329" t="s">
        <v>512</v>
      </c>
      <c r="C872" s="332" t="s">
        <v>1741</v>
      </c>
      <c r="D872" s="331" t="s">
        <v>49</v>
      </c>
      <c r="E872" s="1284">
        <v>247.07</v>
      </c>
      <c r="F872" s="79"/>
    </row>
    <row r="873" spans="1:6">
      <c r="A873" s="328">
        <v>4.24</v>
      </c>
      <c r="B873" s="333" t="s">
        <v>514</v>
      </c>
      <c r="C873" s="334" t="s">
        <v>515</v>
      </c>
      <c r="D873" s="331" t="s">
        <v>105</v>
      </c>
      <c r="E873" s="1284">
        <v>11</v>
      </c>
      <c r="F873" s="79"/>
    </row>
    <row r="874" spans="1:6">
      <c r="A874" s="328">
        <v>4.25</v>
      </c>
      <c r="B874" s="333" t="s">
        <v>516</v>
      </c>
      <c r="C874" s="334" t="s">
        <v>517</v>
      </c>
      <c r="D874" s="331" t="s">
        <v>457</v>
      </c>
      <c r="E874" s="1284">
        <v>1280</v>
      </c>
      <c r="F874" s="79"/>
    </row>
    <row r="875" spans="1:6">
      <c r="A875" s="328">
        <v>4.26</v>
      </c>
      <c r="B875" s="333" t="s">
        <v>518</v>
      </c>
      <c r="C875" s="334" t="s">
        <v>519</v>
      </c>
      <c r="D875" s="331" t="s">
        <v>24</v>
      </c>
      <c r="E875" s="1284">
        <v>77.17</v>
      </c>
      <c r="F875" s="79"/>
    </row>
    <row r="876" spans="1:6">
      <c r="A876" s="328">
        <v>4.2699999999999996</v>
      </c>
      <c r="B876" s="333" t="s">
        <v>520</v>
      </c>
      <c r="C876" s="334" t="s">
        <v>521</v>
      </c>
      <c r="D876" s="331" t="s">
        <v>49</v>
      </c>
      <c r="E876" s="1284">
        <v>133.35</v>
      </c>
      <c r="F876" s="79"/>
    </row>
    <row r="877" spans="1:6">
      <c r="A877" s="324"/>
      <c r="B877" s="325" t="s">
        <v>522</v>
      </c>
      <c r="C877" s="326" t="s">
        <v>1877</v>
      </c>
      <c r="D877" s="327"/>
      <c r="E877" s="345"/>
      <c r="F877" s="79"/>
    </row>
    <row r="878" spans="1:6">
      <c r="A878" s="328">
        <v>4.28</v>
      </c>
      <c r="B878" s="329" t="s">
        <v>523</v>
      </c>
      <c r="C878" s="332" t="s">
        <v>524</v>
      </c>
      <c r="D878" s="331" t="s">
        <v>105</v>
      </c>
      <c r="E878" s="1284">
        <v>1</v>
      </c>
      <c r="F878" s="79"/>
    </row>
    <row r="879" spans="1:6">
      <c r="A879" s="77"/>
      <c r="B879" s="78"/>
      <c r="C879" s="79"/>
      <c r="D879" s="78"/>
      <c r="E879" s="80"/>
      <c r="F879" s="79"/>
    </row>
    <row r="880" spans="1:6" ht="15.75">
      <c r="A880" s="108"/>
      <c r="B880" s="26"/>
      <c r="C880" s="110" t="s">
        <v>1916</v>
      </c>
      <c r="D880" s="26"/>
      <c r="E880" s="109"/>
      <c r="F880" s="79"/>
    </row>
    <row r="881" spans="1:6" ht="25.5">
      <c r="A881" s="111" t="s">
        <v>413</v>
      </c>
      <c r="B881" s="112" t="s">
        <v>414</v>
      </c>
      <c r="C881" s="113" t="s">
        <v>415</v>
      </c>
      <c r="D881" s="26"/>
      <c r="E881" s="109"/>
      <c r="F881" s="79"/>
    </row>
    <row r="882" spans="1:6" ht="15.75">
      <c r="A882" s="114"/>
      <c r="B882" s="112" t="s">
        <v>416</v>
      </c>
      <c r="C882" s="115" t="s">
        <v>418</v>
      </c>
      <c r="D882" s="26"/>
      <c r="E882" s="109"/>
      <c r="F882" s="79"/>
    </row>
    <row r="883" spans="1:6">
      <c r="A883" s="114"/>
      <c r="B883" s="26"/>
      <c r="C883" s="116"/>
      <c r="D883" s="26"/>
      <c r="E883" s="109"/>
      <c r="F883" s="79"/>
    </row>
    <row r="884" spans="1:6">
      <c r="A884" s="149" t="s">
        <v>438</v>
      </c>
      <c r="B884" s="150" t="s">
        <v>433</v>
      </c>
      <c r="C884" s="151" t="s">
        <v>434</v>
      </c>
      <c r="D884" s="931" t="s">
        <v>435</v>
      </c>
      <c r="E884" s="932" t="s">
        <v>436</v>
      </c>
      <c r="F884" s="79"/>
    </row>
    <row r="885" spans="1:6">
      <c r="A885" s="149" t="s">
        <v>439</v>
      </c>
      <c r="B885" s="150" t="s">
        <v>437</v>
      </c>
      <c r="C885" s="151">
        <v>3</v>
      </c>
      <c r="D885" s="151">
        <v>4</v>
      </c>
      <c r="E885" s="152">
        <v>5</v>
      </c>
      <c r="F885" s="79"/>
    </row>
    <row r="886" spans="1:6">
      <c r="A886" s="976"/>
      <c r="B886" s="977"/>
      <c r="C886" s="977" t="s">
        <v>427</v>
      </c>
      <c r="D886" s="977"/>
      <c r="E886" s="978"/>
      <c r="F886" s="79"/>
    </row>
    <row r="887" spans="1:6">
      <c r="A887" s="337"/>
      <c r="B887" s="325" t="s">
        <v>440</v>
      </c>
      <c r="C887" s="326" t="s">
        <v>441</v>
      </c>
      <c r="D887" s="327"/>
      <c r="E887" s="345"/>
      <c r="F887" s="79"/>
    </row>
    <row r="888" spans="1:6">
      <c r="A888" s="328">
        <v>4.29</v>
      </c>
      <c r="B888" s="329" t="s">
        <v>442</v>
      </c>
      <c r="C888" s="330" t="s">
        <v>443</v>
      </c>
      <c r="D888" s="331" t="s">
        <v>24</v>
      </c>
      <c r="E888" s="1284">
        <v>20.5</v>
      </c>
      <c r="F888" s="79"/>
    </row>
    <row r="889" spans="1:6">
      <c r="A889" s="328">
        <v>4.3</v>
      </c>
      <c r="B889" s="329" t="s">
        <v>525</v>
      </c>
      <c r="C889" s="330" t="s">
        <v>526</v>
      </c>
      <c r="D889" s="331" t="s">
        <v>24</v>
      </c>
      <c r="E889" s="1284">
        <v>31.5</v>
      </c>
      <c r="F889" s="79"/>
    </row>
    <row r="890" spans="1:6">
      <c r="A890" s="337"/>
      <c r="B890" s="325" t="s">
        <v>448</v>
      </c>
      <c r="C890" s="326" t="s">
        <v>449</v>
      </c>
      <c r="D890" s="327"/>
      <c r="E890" s="345"/>
      <c r="F890" s="79"/>
    </row>
    <row r="891" spans="1:6">
      <c r="A891" s="328">
        <v>4.3099999999999996</v>
      </c>
      <c r="B891" s="329" t="s">
        <v>450</v>
      </c>
      <c r="C891" s="332" t="s">
        <v>451</v>
      </c>
      <c r="D891" s="331" t="s">
        <v>49</v>
      </c>
      <c r="E891" s="1284">
        <v>4.5</v>
      </c>
      <c r="F891" s="79"/>
    </row>
    <row r="892" spans="1:6">
      <c r="A892" s="976"/>
      <c r="B892" s="977"/>
      <c r="C892" s="977" t="s">
        <v>432</v>
      </c>
      <c r="D892" s="977"/>
      <c r="E892" s="978"/>
      <c r="F892" s="79"/>
    </row>
    <row r="893" spans="1:6">
      <c r="A893" s="337"/>
      <c r="B893" s="325" t="s">
        <v>511</v>
      </c>
      <c r="C893" s="326" t="s">
        <v>1876</v>
      </c>
      <c r="D893" s="327"/>
      <c r="E893" s="345"/>
      <c r="F893" s="79"/>
    </row>
    <row r="894" spans="1:6">
      <c r="A894" s="328">
        <v>4.32</v>
      </c>
      <c r="B894" s="333" t="s">
        <v>518</v>
      </c>
      <c r="C894" s="334" t="s">
        <v>519</v>
      </c>
      <c r="D894" s="331" t="s">
        <v>24</v>
      </c>
      <c r="E894" s="1284">
        <v>6.65</v>
      </c>
      <c r="F894" s="79"/>
    </row>
    <row r="895" spans="1:6">
      <c r="A895" s="155"/>
      <c r="B895" s="153"/>
      <c r="C895" s="154"/>
      <c r="D895" s="153"/>
      <c r="E895" s="156"/>
      <c r="F895" s="79"/>
    </row>
    <row r="896" spans="1:6" ht="15.75">
      <c r="A896" s="108"/>
      <c r="B896" s="26"/>
      <c r="C896" s="110" t="s">
        <v>1916</v>
      </c>
      <c r="D896" s="26"/>
      <c r="E896" s="109"/>
      <c r="F896" s="79"/>
    </row>
    <row r="897" spans="1:6" ht="25.5">
      <c r="A897" s="111" t="s">
        <v>413</v>
      </c>
      <c r="B897" s="112" t="s">
        <v>414</v>
      </c>
      <c r="C897" s="113" t="s">
        <v>415</v>
      </c>
      <c r="D897" s="26"/>
      <c r="E897" s="109"/>
      <c r="F897" s="79"/>
    </row>
    <row r="898" spans="1:6" ht="15.75">
      <c r="A898" s="114"/>
      <c r="B898" s="112" t="s">
        <v>416</v>
      </c>
      <c r="C898" s="115" t="s">
        <v>419</v>
      </c>
      <c r="D898" s="26"/>
      <c r="E898" s="109"/>
      <c r="F898" s="79"/>
    </row>
    <row r="899" spans="1:6">
      <c r="A899" s="114"/>
      <c r="B899" s="26"/>
      <c r="C899" s="116"/>
      <c r="D899" s="26"/>
      <c r="E899" s="109"/>
      <c r="F899" s="79"/>
    </row>
    <row r="900" spans="1:6">
      <c r="A900" s="149" t="s">
        <v>438</v>
      </c>
      <c r="B900" s="150" t="s">
        <v>433</v>
      </c>
      <c r="C900" s="151" t="s">
        <v>434</v>
      </c>
      <c r="D900" s="931" t="s">
        <v>435</v>
      </c>
      <c r="E900" s="932" t="s">
        <v>436</v>
      </c>
      <c r="F900" s="79"/>
    </row>
    <row r="901" spans="1:6">
      <c r="A901" s="149" t="s">
        <v>439</v>
      </c>
      <c r="B901" s="150" t="s">
        <v>437</v>
      </c>
      <c r="C901" s="151">
        <v>3</v>
      </c>
      <c r="D901" s="151">
        <v>4</v>
      </c>
      <c r="E901" s="152">
        <v>5</v>
      </c>
      <c r="F901" s="79"/>
    </row>
    <row r="902" spans="1:6">
      <c r="A902" s="976"/>
      <c r="B902" s="977"/>
      <c r="C902" s="977" t="s">
        <v>427</v>
      </c>
      <c r="D902" s="977"/>
      <c r="E902" s="978"/>
      <c r="F902" s="79"/>
    </row>
    <row r="903" spans="1:6">
      <c r="A903" s="324"/>
      <c r="B903" s="325" t="s">
        <v>440</v>
      </c>
      <c r="C903" s="326" t="s">
        <v>441</v>
      </c>
      <c r="D903" s="327"/>
      <c r="E903" s="345"/>
      <c r="F903" s="79"/>
    </row>
    <row r="904" spans="1:6">
      <c r="A904" s="328">
        <v>4.33</v>
      </c>
      <c r="B904" s="329" t="s">
        <v>442</v>
      </c>
      <c r="C904" s="330" t="s">
        <v>443</v>
      </c>
      <c r="D904" s="331" t="s">
        <v>24</v>
      </c>
      <c r="E904" s="1284">
        <v>100.95</v>
      </c>
      <c r="F904" s="79"/>
    </row>
    <row r="905" spans="1:6">
      <c r="A905" s="328">
        <v>4.34</v>
      </c>
      <c r="B905" s="329" t="s">
        <v>525</v>
      </c>
      <c r="C905" s="330" t="s">
        <v>526</v>
      </c>
      <c r="D905" s="331" t="s">
        <v>24</v>
      </c>
      <c r="E905" s="1284">
        <v>88.62</v>
      </c>
      <c r="F905" s="79"/>
    </row>
    <row r="906" spans="1:6">
      <c r="A906" s="328">
        <v>4.3499999999999996</v>
      </c>
      <c r="B906" s="329" t="s">
        <v>527</v>
      </c>
      <c r="C906" s="332" t="s">
        <v>528</v>
      </c>
      <c r="D906" s="331" t="s">
        <v>24</v>
      </c>
      <c r="E906" s="1284">
        <v>13.66</v>
      </c>
      <c r="F906" s="79"/>
    </row>
    <row r="907" spans="1:6">
      <c r="A907" s="324"/>
      <c r="B907" s="325" t="s">
        <v>448</v>
      </c>
      <c r="C907" s="326" t="s">
        <v>449</v>
      </c>
      <c r="D907" s="327"/>
      <c r="E907" s="345"/>
      <c r="F907" s="79"/>
    </row>
    <row r="908" spans="1:6">
      <c r="A908" s="328">
        <v>4.3600000000000003</v>
      </c>
      <c r="B908" s="329" t="s">
        <v>450</v>
      </c>
      <c r="C908" s="332" t="s">
        <v>451</v>
      </c>
      <c r="D908" s="331" t="s">
        <v>49</v>
      </c>
      <c r="E908" s="1284">
        <v>32.5</v>
      </c>
      <c r="F908" s="79"/>
    </row>
    <row r="909" spans="1:6" ht="15" customHeight="1">
      <c r="A909" s="1446" t="s">
        <v>428</v>
      </c>
      <c r="B909" s="1447"/>
      <c r="C909" s="1447"/>
      <c r="D909" s="1447"/>
      <c r="E909" s="1448"/>
      <c r="F909" s="79"/>
    </row>
    <row r="910" spans="1:6">
      <c r="A910" s="324"/>
      <c r="B910" s="325" t="s">
        <v>453</v>
      </c>
      <c r="C910" s="326" t="s">
        <v>454</v>
      </c>
      <c r="D910" s="327"/>
      <c r="E910" s="345"/>
      <c r="F910" s="79"/>
    </row>
    <row r="911" spans="1:6">
      <c r="A911" s="328">
        <v>4.37</v>
      </c>
      <c r="B911" s="329" t="s">
        <v>455</v>
      </c>
      <c r="C911" s="332" t="s">
        <v>456</v>
      </c>
      <c r="D911" s="331" t="s">
        <v>457</v>
      </c>
      <c r="E911" s="1284">
        <v>82</v>
      </c>
      <c r="F911" s="79"/>
    </row>
    <row r="912" spans="1:6">
      <c r="A912" s="1446" t="s">
        <v>429</v>
      </c>
      <c r="B912" s="1447"/>
      <c r="C912" s="1447"/>
      <c r="D912" s="1447"/>
      <c r="E912" s="1448"/>
      <c r="F912" s="79"/>
    </row>
    <row r="913" spans="1:6">
      <c r="A913" s="324"/>
      <c r="B913" s="325" t="s">
        <v>458</v>
      </c>
      <c r="C913" s="326" t="s">
        <v>459</v>
      </c>
      <c r="D913" s="327"/>
      <c r="E913" s="345"/>
      <c r="F913" s="79"/>
    </row>
    <row r="914" spans="1:6">
      <c r="A914" s="328">
        <v>4.38</v>
      </c>
      <c r="B914" s="329" t="s">
        <v>460</v>
      </c>
      <c r="C914" s="332" t="s">
        <v>461</v>
      </c>
      <c r="D914" s="331" t="s">
        <v>24</v>
      </c>
      <c r="E914" s="1284">
        <v>1.92</v>
      </c>
      <c r="F914" s="79"/>
    </row>
    <row r="915" spans="1:6">
      <c r="A915" s="328">
        <v>4.3899999999999997</v>
      </c>
      <c r="B915" s="329" t="s">
        <v>468</v>
      </c>
      <c r="C915" s="332" t="s">
        <v>469</v>
      </c>
      <c r="D915" s="331" t="s">
        <v>24</v>
      </c>
      <c r="E915" s="1284">
        <v>2.2000000000000002</v>
      </c>
      <c r="F915" s="79"/>
    </row>
    <row r="916" spans="1:6">
      <c r="A916" s="324"/>
      <c r="B916" s="325" t="s">
        <v>470</v>
      </c>
      <c r="C916" s="326" t="s">
        <v>471</v>
      </c>
      <c r="D916" s="327"/>
      <c r="E916" s="345"/>
      <c r="F916" s="79"/>
    </row>
    <row r="917" spans="1:6">
      <c r="A917" s="328">
        <v>4.4000000000000004</v>
      </c>
      <c r="B917" s="329" t="s">
        <v>472</v>
      </c>
      <c r="C917" s="332" t="s">
        <v>473</v>
      </c>
      <c r="D917" s="331" t="s">
        <v>24</v>
      </c>
      <c r="E917" s="1284">
        <v>0.33</v>
      </c>
      <c r="F917" s="79"/>
    </row>
    <row r="918" spans="1:6" ht="15" customHeight="1">
      <c r="A918" s="1446" t="s">
        <v>484</v>
      </c>
      <c r="B918" s="1447"/>
      <c r="C918" s="1447"/>
      <c r="D918" s="1447"/>
      <c r="E918" s="1448"/>
      <c r="F918" s="79"/>
    </row>
    <row r="919" spans="1:6">
      <c r="A919" s="324"/>
      <c r="B919" s="325" t="s">
        <v>485</v>
      </c>
      <c r="C919" s="326" t="s">
        <v>486</v>
      </c>
      <c r="D919" s="327"/>
      <c r="E919" s="345"/>
      <c r="F919" s="79"/>
    </row>
    <row r="920" spans="1:6">
      <c r="A920" s="328">
        <v>4.41</v>
      </c>
      <c r="B920" s="329" t="s">
        <v>487</v>
      </c>
      <c r="C920" s="332" t="s">
        <v>488</v>
      </c>
      <c r="D920" s="331" t="s">
        <v>49</v>
      </c>
      <c r="E920" s="1284">
        <v>11.48</v>
      </c>
      <c r="F920" s="79"/>
    </row>
    <row r="921" spans="1:6" ht="15" customHeight="1">
      <c r="A921" s="1446" t="s">
        <v>506</v>
      </c>
      <c r="B921" s="1447"/>
      <c r="C921" s="1447"/>
      <c r="D921" s="1447"/>
      <c r="E921" s="1448"/>
      <c r="F921" s="79"/>
    </row>
    <row r="922" spans="1:6">
      <c r="A922" s="324"/>
      <c r="B922" s="325" t="s">
        <v>507</v>
      </c>
      <c r="C922" s="326" t="s">
        <v>508</v>
      </c>
      <c r="D922" s="327"/>
      <c r="E922" s="345"/>
      <c r="F922" s="79"/>
    </row>
    <row r="923" spans="1:6">
      <c r="A923" s="328">
        <v>4.42</v>
      </c>
      <c r="B923" s="329" t="s">
        <v>509</v>
      </c>
      <c r="C923" s="332" t="s">
        <v>510</v>
      </c>
      <c r="D923" s="331" t="s">
        <v>28</v>
      </c>
      <c r="E923" s="1284">
        <v>13.48</v>
      </c>
      <c r="F923" s="79"/>
    </row>
    <row r="924" spans="1:6" ht="15" customHeight="1">
      <c r="A924" s="1446" t="s">
        <v>432</v>
      </c>
      <c r="B924" s="1447"/>
      <c r="C924" s="1447"/>
      <c r="D924" s="1447"/>
      <c r="E924" s="1448"/>
      <c r="F924" s="79"/>
    </row>
    <row r="925" spans="1:6">
      <c r="A925" s="324"/>
      <c r="B925" s="325" t="s">
        <v>511</v>
      </c>
      <c r="C925" s="326" t="s">
        <v>1876</v>
      </c>
      <c r="D925" s="327"/>
      <c r="E925" s="345"/>
      <c r="F925" s="79"/>
    </row>
    <row r="926" spans="1:6">
      <c r="A926" s="328">
        <v>4.43</v>
      </c>
      <c r="B926" s="329" t="s">
        <v>512</v>
      </c>
      <c r="C926" s="332" t="s">
        <v>1741</v>
      </c>
      <c r="D926" s="331" t="s">
        <v>49</v>
      </c>
      <c r="E926" s="1284">
        <v>6.1</v>
      </c>
      <c r="F926" s="79"/>
    </row>
    <row r="927" spans="1:6">
      <c r="A927" s="328">
        <v>4.4400000000000004</v>
      </c>
      <c r="B927" s="333" t="s">
        <v>529</v>
      </c>
      <c r="C927" s="334" t="s">
        <v>530</v>
      </c>
      <c r="D927" s="331" t="s">
        <v>49</v>
      </c>
      <c r="E927" s="1284">
        <v>15.7</v>
      </c>
      <c r="F927" s="79"/>
    </row>
    <row r="928" spans="1:6">
      <c r="A928" s="328">
        <v>4.45</v>
      </c>
      <c r="B928" s="333" t="s">
        <v>516</v>
      </c>
      <c r="C928" s="334" t="s">
        <v>517</v>
      </c>
      <c r="D928" s="331" t="s">
        <v>457</v>
      </c>
      <c r="E928" s="1284">
        <v>384</v>
      </c>
      <c r="F928" s="79"/>
    </row>
    <row r="929" spans="1:6">
      <c r="A929" s="328">
        <v>4.46</v>
      </c>
      <c r="B929" s="333" t="s">
        <v>518</v>
      </c>
      <c r="C929" s="334" t="s">
        <v>519</v>
      </c>
      <c r="D929" s="331" t="s">
        <v>24</v>
      </c>
      <c r="E929" s="1284">
        <v>5.94</v>
      </c>
      <c r="F929" s="79"/>
    </row>
    <row r="930" spans="1:6">
      <c r="A930" s="77"/>
      <c r="B930" s="78"/>
      <c r="C930" s="79"/>
      <c r="D930" s="78"/>
      <c r="E930" s="80"/>
      <c r="F930" s="79"/>
    </row>
    <row r="931" spans="1:6" ht="15.75">
      <c r="A931" s="108"/>
      <c r="B931" s="26"/>
      <c r="C931" s="110" t="s">
        <v>1916</v>
      </c>
      <c r="D931" s="26"/>
      <c r="E931" s="109"/>
      <c r="F931" s="79"/>
    </row>
    <row r="932" spans="1:6" ht="25.5">
      <c r="A932" s="111" t="s">
        <v>413</v>
      </c>
      <c r="B932" s="112" t="s">
        <v>414</v>
      </c>
      <c r="C932" s="113" t="s">
        <v>415</v>
      </c>
      <c r="D932" s="26"/>
      <c r="E932" s="109"/>
      <c r="F932" s="79"/>
    </row>
    <row r="933" spans="1:6" ht="15.75">
      <c r="A933" s="114"/>
      <c r="B933" s="112" t="s">
        <v>416</v>
      </c>
      <c r="C933" s="115" t="s">
        <v>420</v>
      </c>
      <c r="D933" s="26"/>
      <c r="E933" s="109"/>
      <c r="F933" s="79"/>
    </row>
    <row r="934" spans="1:6">
      <c r="A934" s="114"/>
      <c r="B934" s="26"/>
      <c r="C934" s="116"/>
      <c r="D934" s="26"/>
      <c r="E934" s="109"/>
      <c r="F934" s="79"/>
    </row>
    <row r="935" spans="1:6">
      <c r="A935" s="335" t="s">
        <v>438</v>
      </c>
      <c r="B935" s="336" t="s">
        <v>433</v>
      </c>
      <c r="C935" s="1003" t="s">
        <v>434</v>
      </c>
      <c r="D935" s="933" t="s">
        <v>435</v>
      </c>
      <c r="E935" s="934" t="s">
        <v>436</v>
      </c>
      <c r="F935" s="79"/>
    </row>
    <row r="936" spans="1:6">
      <c r="A936" s="335" t="s">
        <v>439</v>
      </c>
      <c r="B936" s="336" t="s">
        <v>437</v>
      </c>
      <c r="C936" s="1003">
        <v>3</v>
      </c>
      <c r="D936" s="1003">
        <v>4</v>
      </c>
      <c r="E936" s="400">
        <v>5</v>
      </c>
      <c r="F936" s="79"/>
    </row>
    <row r="937" spans="1:6">
      <c r="A937" s="976"/>
      <c r="B937" s="977"/>
      <c r="C937" s="977" t="s">
        <v>427</v>
      </c>
      <c r="D937" s="977"/>
      <c r="E937" s="978"/>
      <c r="F937" s="79"/>
    </row>
    <row r="938" spans="1:6">
      <c r="A938" s="337"/>
      <c r="B938" s="325" t="s">
        <v>440</v>
      </c>
      <c r="C938" s="326" t="s">
        <v>441</v>
      </c>
      <c r="D938" s="327"/>
      <c r="E938" s="345"/>
      <c r="F938" s="79"/>
    </row>
    <row r="939" spans="1:6">
      <c r="A939" s="328">
        <v>4.47</v>
      </c>
      <c r="B939" s="329" t="s">
        <v>442</v>
      </c>
      <c r="C939" s="330" t="s">
        <v>443</v>
      </c>
      <c r="D939" s="331" t="s">
        <v>24</v>
      </c>
      <c r="E939" s="1284">
        <v>205.84000000000003</v>
      </c>
      <c r="F939" s="79"/>
    </row>
    <row r="940" spans="1:6">
      <c r="A940" s="328">
        <v>4.4800000000000004</v>
      </c>
      <c r="B940" s="329" t="s">
        <v>525</v>
      </c>
      <c r="C940" s="330" t="s">
        <v>526</v>
      </c>
      <c r="D940" s="331" t="s">
        <v>24</v>
      </c>
      <c r="E940" s="1284">
        <v>192.8</v>
      </c>
      <c r="F940" s="79"/>
    </row>
    <row r="941" spans="1:6">
      <c r="A941" s="328">
        <v>4.49</v>
      </c>
      <c r="B941" s="329" t="s">
        <v>527</v>
      </c>
      <c r="C941" s="332" t="s">
        <v>528</v>
      </c>
      <c r="D941" s="331" t="s">
        <v>24</v>
      </c>
      <c r="E941" s="1284">
        <v>21.580000000000002</v>
      </c>
      <c r="F941" s="79"/>
    </row>
    <row r="942" spans="1:6">
      <c r="A942" s="324"/>
      <c r="B942" s="325" t="s">
        <v>448</v>
      </c>
      <c r="C942" s="326" t="s">
        <v>449</v>
      </c>
      <c r="D942" s="327"/>
      <c r="E942" s="345"/>
      <c r="F942" s="79"/>
    </row>
    <row r="943" spans="1:6">
      <c r="A943" s="328">
        <v>4.5</v>
      </c>
      <c r="B943" s="329" t="s">
        <v>450</v>
      </c>
      <c r="C943" s="332" t="s">
        <v>451</v>
      </c>
      <c r="D943" s="331" t="s">
        <v>49</v>
      </c>
      <c r="E943" s="1284">
        <v>63</v>
      </c>
      <c r="F943" s="79"/>
    </row>
    <row r="944" spans="1:6" ht="15" customHeight="1">
      <c r="A944" s="1446" t="s">
        <v>428</v>
      </c>
      <c r="B944" s="1447"/>
      <c r="C944" s="1447"/>
      <c r="D944" s="1447"/>
      <c r="E944" s="1448"/>
      <c r="F944" s="79"/>
    </row>
    <row r="945" spans="1:6">
      <c r="A945" s="324"/>
      <c r="B945" s="325" t="s">
        <v>453</v>
      </c>
      <c r="C945" s="326" t="s">
        <v>454</v>
      </c>
      <c r="D945" s="327"/>
      <c r="E945" s="345"/>
      <c r="F945" s="79"/>
    </row>
    <row r="946" spans="1:6">
      <c r="A946" s="328">
        <v>4.51</v>
      </c>
      <c r="B946" s="329" t="s">
        <v>455</v>
      </c>
      <c r="C946" s="332" t="s">
        <v>456</v>
      </c>
      <c r="D946" s="331" t="s">
        <v>457</v>
      </c>
      <c r="E946" s="1284">
        <v>75.5</v>
      </c>
      <c r="F946" s="79"/>
    </row>
    <row r="947" spans="1:6">
      <c r="A947" s="1446" t="s">
        <v>429</v>
      </c>
      <c r="B947" s="1447"/>
      <c r="C947" s="1447"/>
      <c r="D947" s="1447"/>
      <c r="E947" s="1448"/>
      <c r="F947" s="79"/>
    </row>
    <row r="948" spans="1:6">
      <c r="A948" s="328"/>
      <c r="B948" s="325" t="s">
        <v>458</v>
      </c>
      <c r="C948" s="326" t="s">
        <v>459</v>
      </c>
      <c r="D948" s="327"/>
      <c r="E948" s="345"/>
      <c r="F948" s="79"/>
    </row>
    <row r="949" spans="1:6">
      <c r="A949" s="328">
        <v>4.5199999999999996</v>
      </c>
      <c r="B949" s="329" t="s">
        <v>460</v>
      </c>
      <c r="C949" s="332" t="s">
        <v>461</v>
      </c>
      <c r="D949" s="331" t="s">
        <v>24</v>
      </c>
      <c r="E949" s="1284">
        <v>2.41</v>
      </c>
      <c r="F949" s="79"/>
    </row>
    <row r="950" spans="1:6">
      <c r="A950" s="328">
        <v>4.53</v>
      </c>
      <c r="B950" s="329" t="s">
        <v>468</v>
      </c>
      <c r="C950" s="332" t="s">
        <v>469</v>
      </c>
      <c r="D950" s="331" t="s">
        <v>24</v>
      </c>
      <c r="E950" s="1284">
        <v>2</v>
      </c>
      <c r="F950" s="79"/>
    </row>
    <row r="951" spans="1:6">
      <c r="A951" s="324"/>
      <c r="B951" s="325" t="s">
        <v>470</v>
      </c>
      <c r="C951" s="326" t="s">
        <v>471</v>
      </c>
      <c r="D951" s="327"/>
      <c r="E951" s="345"/>
      <c r="F951" s="79"/>
    </row>
    <row r="952" spans="1:6">
      <c r="A952" s="328">
        <v>4.54</v>
      </c>
      <c r="B952" s="329" t="s">
        <v>472</v>
      </c>
      <c r="C952" s="332" t="s">
        <v>473</v>
      </c>
      <c r="D952" s="331" t="s">
        <v>24</v>
      </c>
      <c r="E952" s="1284">
        <v>0.35000000000000003</v>
      </c>
      <c r="F952" s="79"/>
    </row>
    <row r="953" spans="1:6" ht="15" customHeight="1">
      <c r="A953" s="1446" t="s">
        <v>484</v>
      </c>
      <c r="B953" s="1447"/>
      <c r="C953" s="1447"/>
      <c r="D953" s="1447"/>
      <c r="E953" s="1448"/>
      <c r="F953" s="79"/>
    </row>
    <row r="954" spans="1:6">
      <c r="A954" s="324"/>
      <c r="B954" s="325" t="s">
        <v>485</v>
      </c>
      <c r="C954" s="326" t="s">
        <v>486</v>
      </c>
      <c r="D954" s="327"/>
      <c r="E954" s="345"/>
      <c r="F954" s="79"/>
    </row>
    <row r="955" spans="1:6">
      <c r="A955" s="328">
        <v>4.55</v>
      </c>
      <c r="B955" s="329" t="s">
        <v>487</v>
      </c>
      <c r="C955" s="332" t="s">
        <v>488</v>
      </c>
      <c r="D955" s="331" t="s">
        <v>49</v>
      </c>
      <c r="E955" s="1284">
        <v>12.120000000000001</v>
      </c>
      <c r="F955" s="79"/>
    </row>
    <row r="956" spans="1:6" ht="15" customHeight="1">
      <c r="A956" s="1446" t="s">
        <v>506</v>
      </c>
      <c r="B956" s="1447"/>
      <c r="C956" s="1447"/>
      <c r="D956" s="1447"/>
      <c r="E956" s="1448"/>
      <c r="F956" s="79"/>
    </row>
    <row r="957" spans="1:6">
      <c r="A957" s="324"/>
      <c r="B957" s="325" t="s">
        <v>507</v>
      </c>
      <c r="C957" s="326" t="s">
        <v>508</v>
      </c>
      <c r="D957" s="327"/>
      <c r="E957" s="345"/>
      <c r="F957" s="79"/>
    </row>
    <row r="958" spans="1:6">
      <c r="A958" s="328">
        <v>4.5599999999999996</v>
      </c>
      <c r="B958" s="329" t="s">
        <v>509</v>
      </c>
      <c r="C958" s="332" t="s">
        <v>510</v>
      </c>
      <c r="D958" s="331" t="s">
        <v>28</v>
      </c>
      <c r="E958" s="1284">
        <v>16.73</v>
      </c>
      <c r="F958" s="79"/>
    </row>
    <row r="959" spans="1:6" ht="15" customHeight="1">
      <c r="A959" s="1446" t="s">
        <v>432</v>
      </c>
      <c r="B959" s="1447"/>
      <c r="C959" s="1447"/>
      <c r="D959" s="1447"/>
      <c r="E959" s="1448"/>
      <c r="F959" s="79"/>
    </row>
    <row r="960" spans="1:6">
      <c r="A960" s="324"/>
      <c r="B960" s="325" t="s">
        <v>511</v>
      </c>
      <c r="C960" s="326" t="s">
        <v>1876</v>
      </c>
      <c r="D960" s="327"/>
      <c r="E960" s="345"/>
      <c r="F960" s="79"/>
    </row>
    <row r="961" spans="1:6">
      <c r="A961" s="328">
        <v>4.57</v>
      </c>
      <c r="B961" s="329" t="s">
        <v>512</v>
      </c>
      <c r="C961" s="332" t="s">
        <v>1741</v>
      </c>
      <c r="D961" s="331" t="s">
        <v>49</v>
      </c>
      <c r="E961" s="1284">
        <v>7</v>
      </c>
      <c r="F961" s="79"/>
    </row>
    <row r="962" spans="1:6">
      <c r="A962" s="328">
        <v>4.58</v>
      </c>
      <c r="B962" s="333" t="s">
        <v>529</v>
      </c>
      <c r="C962" s="334" t="s">
        <v>530</v>
      </c>
      <c r="D962" s="331" t="s">
        <v>49</v>
      </c>
      <c r="E962" s="1284">
        <v>34.860000000000007</v>
      </c>
      <c r="F962" s="79"/>
    </row>
    <row r="963" spans="1:6">
      <c r="A963" s="328">
        <v>4.59</v>
      </c>
      <c r="B963" s="333" t="s">
        <v>516</v>
      </c>
      <c r="C963" s="334" t="s">
        <v>517</v>
      </c>
      <c r="D963" s="331" t="s">
        <v>457</v>
      </c>
      <c r="E963" s="1284">
        <v>512</v>
      </c>
      <c r="F963" s="79"/>
    </row>
    <row r="964" spans="1:6">
      <c r="A964" s="328">
        <v>4.5999999999999996</v>
      </c>
      <c r="B964" s="333" t="s">
        <v>518</v>
      </c>
      <c r="C964" s="334" t="s">
        <v>519</v>
      </c>
      <c r="D964" s="331" t="s">
        <v>24</v>
      </c>
      <c r="E964" s="1284">
        <v>42.86</v>
      </c>
      <c r="F964" s="79"/>
    </row>
    <row r="965" spans="1:6">
      <c r="A965" s="117"/>
      <c r="B965" s="78"/>
      <c r="C965" s="79"/>
      <c r="D965" s="78"/>
      <c r="E965" s="80"/>
      <c r="F965" s="79"/>
    </row>
    <row r="966" spans="1:6" ht="15.75">
      <c r="A966" s="108"/>
      <c r="B966" s="26"/>
      <c r="C966" s="110" t="s">
        <v>1916</v>
      </c>
      <c r="D966" s="26"/>
      <c r="E966" s="109"/>
      <c r="F966" s="79"/>
    </row>
    <row r="967" spans="1:6" ht="25.5">
      <c r="A967" s="111" t="s">
        <v>413</v>
      </c>
      <c r="B967" s="112" t="s">
        <v>414</v>
      </c>
      <c r="C967" s="113" t="s">
        <v>415</v>
      </c>
      <c r="D967" s="26"/>
      <c r="E967" s="109"/>
      <c r="F967" s="79"/>
    </row>
    <row r="968" spans="1:6" ht="15.75">
      <c r="A968" s="114"/>
      <c r="B968" s="112" t="s">
        <v>416</v>
      </c>
      <c r="C968" s="115" t="s">
        <v>421</v>
      </c>
      <c r="D968" s="26"/>
      <c r="E968" s="109"/>
      <c r="F968" s="79"/>
    </row>
    <row r="969" spans="1:6">
      <c r="A969" s="114"/>
      <c r="B969" s="26"/>
      <c r="C969" s="116"/>
      <c r="D969" s="26"/>
      <c r="E969" s="109"/>
      <c r="F969" s="79"/>
    </row>
    <row r="970" spans="1:6">
      <c r="A970" s="149" t="s">
        <v>438</v>
      </c>
      <c r="B970" s="150" t="s">
        <v>433</v>
      </c>
      <c r="C970" s="151" t="s">
        <v>434</v>
      </c>
      <c r="D970" s="931" t="s">
        <v>435</v>
      </c>
      <c r="E970" s="932" t="s">
        <v>436</v>
      </c>
      <c r="F970" s="79"/>
    </row>
    <row r="971" spans="1:6">
      <c r="A971" s="149" t="s">
        <v>439</v>
      </c>
      <c r="B971" s="150" t="s">
        <v>437</v>
      </c>
      <c r="C971" s="151">
        <v>3</v>
      </c>
      <c r="D971" s="151">
        <v>4</v>
      </c>
      <c r="E971" s="152">
        <v>5</v>
      </c>
      <c r="F971" s="79"/>
    </row>
    <row r="972" spans="1:6">
      <c r="A972" s="976"/>
      <c r="B972" s="977"/>
      <c r="C972" s="977" t="s">
        <v>427</v>
      </c>
      <c r="D972" s="977"/>
      <c r="E972" s="978"/>
      <c r="F972" s="79"/>
    </row>
    <row r="973" spans="1:6">
      <c r="A973" s="337"/>
      <c r="B973" s="325" t="s">
        <v>440</v>
      </c>
      <c r="C973" s="326" t="s">
        <v>441</v>
      </c>
      <c r="D973" s="327"/>
      <c r="E973" s="345"/>
      <c r="F973" s="79"/>
    </row>
    <row r="974" spans="1:6">
      <c r="A974" s="328">
        <v>4.6100000000000003</v>
      </c>
      <c r="B974" s="329" t="s">
        <v>442</v>
      </c>
      <c r="C974" s="330" t="s">
        <v>443</v>
      </c>
      <c r="D974" s="331" t="s">
        <v>24</v>
      </c>
      <c r="E974" s="1284">
        <v>690.75</v>
      </c>
      <c r="F974" s="79"/>
    </row>
    <row r="975" spans="1:6">
      <c r="A975" s="328">
        <v>4.62</v>
      </c>
      <c r="B975" s="329" t="s">
        <v>444</v>
      </c>
      <c r="C975" s="332" t="s">
        <v>445</v>
      </c>
      <c r="D975" s="331" t="s">
        <v>24</v>
      </c>
      <c r="E975" s="1284">
        <v>563.88</v>
      </c>
      <c r="F975" s="79"/>
    </row>
    <row r="976" spans="1:6">
      <c r="A976" s="328">
        <v>4.63</v>
      </c>
      <c r="B976" s="329" t="s">
        <v>446</v>
      </c>
      <c r="C976" s="332" t="s">
        <v>447</v>
      </c>
      <c r="D976" s="331" t="s">
        <v>24</v>
      </c>
      <c r="E976" s="1284">
        <v>27.22</v>
      </c>
      <c r="F976" s="79"/>
    </row>
    <row r="977" spans="1:6">
      <c r="A977" s="324"/>
      <c r="B977" s="325" t="s">
        <v>448</v>
      </c>
      <c r="C977" s="326" t="s">
        <v>449</v>
      </c>
      <c r="D977" s="327"/>
      <c r="E977" s="345"/>
      <c r="F977" s="79"/>
    </row>
    <row r="978" spans="1:6">
      <c r="A978" s="328">
        <v>4.6399999999999997</v>
      </c>
      <c r="B978" s="329" t="s">
        <v>450</v>
      </c>
      <c r="C978" s="332" t="s">
        <v>451</v>
      </c>
      <c r="D978" s="331" t="s">
        <v>49</v>
      </c>
      <c r="E978" s="1284">
        <v>420.92</v>
      </c>
      <c r="F978" s="79"/>
    </row>
    <row r="979" spans="1:6" ht="15" customHeight="1">
      <c r="A979" s="1446" t="s">
        <v>428</v>
      </c>
      <c r="B979" s="1447"/>
      <c r="C979" s="1447"/>
      <c r="D979" s="1447"/>
      <c r="E979" s="1448"/>
      <c r="F979" s="79"/>
    </row>
    <row r="980" spans="1:6">
      <c r="A980" s="324"/>
      <c r="B980" s="325" t="s">
        <v>453</v>
      </c>
      <c r="C980" s="326" t="s">
        <v>454</v>
      </c>
      <c r="D980" s="327"/>
      <c r="E980" s="345"/>
      <c r="F980" s="79"/>
    </row>
    <row r="981" spans="1:6">
      <c r="A981" s="328">
        <v>4.6500000000000004</v>
      </c>
      <c r="B981" s="329" t="s">
        <v>455</v>
      </c>
      <c r="C981" s="332" t="s">
        <v>456</v>
      </c>
      <c r="D981" s="331" t="s">
        <v>457</v>
      </c>
      <c r="E981" s="1284">
        <v>15016.2</v>
      </c>
      <c r="F981" s="79"/>
    </row>
    <row r="982" spans="1:6">
      <c r="A982" s="1446" t="s">
        <v>429</v>
      </c>
      <c r="B982" s="1447"/>
      <c r="C982" s="1447"/>
      <c r="D982" s="1447"/>
      <c r="E982" s="1448"/>
      <c r="F982" s="79"/>
    </row>
    <row r="983" spans="1:6">
      <c r="A983" s="324"/>
      <c r="B983" s="325" t="s">
        <v>458</v>
      </c>
      <c r="C983" s="326" t="s">
        <v>459</v>
      </c>
      <c r="D983" s="327"/>
      <c r="E983" s="345"/>
      <c r="F983" s="79"/>
    </row>
    <row r="984" spans="1:6">
      <c r="A984" s="328">
        <v>4.66</v>
      </c>
      <c r="B984" s="329" t="s">
        <v>460</v>
      </c>
      <c r="C984" s="332" t="s">
        <v>461</v>
      </c>
      <c r="D984" s="331" t="s">
        <v>24</v>
      </c>
      <c r="E984" s="1284">
        <v>74</v>
      </c>
      <c r="F984" s="79"/>
    </row>
    <row r="985" spans="1:6">
      <c r="A985" s="328">
        <v>4.67</v>
      </c>
      <c r="B985" s="329" t="s">
        <v>462</v>
      </c>
      <c r="C985" s="332" t="s">
        <v>463</v>
      </c>
      <c r="D985" s="331" t="s">
        <v>24</v>
      </c>
      <c r="E985" s="1284">
        <v>26.8</v>
      </c>
      <c r="F985" s="79"/>
    </row>
    <row r="986" spans="1:6">
      <c r="A986" s="328">
        <v>4.68</v>
      </c>
      <c r="B986" s="329" t="s">
        <v>466</v>
      </c>
      <c r="C986" s="332" t="s">
        <v>467</v>
      </c>
      <c r="D986" s="331" t="s">
        <v>24</v>
      </c>
      <c r="E986" s="1284">
        <v>3.8</v>
      </c>
      <c r="F986" s="79"/>
    </row>
    <row r="987" spans="1:6">
      <c r="A987" s="328">
        <v>4.6900000000000004</v>
      </c>
      <c r="B987" s="329" t="s">
        <v>468</v>
      </c>
      <c r="C987" s="332" t="s">
        <v>469</v>
      </c>
      <c r="D987" s="331" t="s">
        <v>24</v>
      </c>
      <c r="E987" s="1284">
        <v>2.4999999999999996</v>
      </c>
      <c r="F987" s="79"/>
    </row>
    <row r="988" spans="1:6">
      <c r="A988" s="324"/>
      <c r="B988" s="325" t="s">
        <v>470</v>
      </c>
      <c r="C988" s="326" t="s">
        <v>471</v>
      </c>
      <c r="D988" s="327"/>
      <c r="E988" s="345"/>
      <c r="F988" s="79"/>
    </row>
    <row r="989" spans="1:6">
      <c r="A989" s="1135">
        <v>4.7</v>
      </c>
      <c r="B989" s="1136" t="s">
        <v>472</v>
      </c>
      <c r="C989" s="1137" t="s">
        <v>473</v>
      </c>
      <c r="D989" s="1138" t="s">
        <v>24</v>
      </c>
      <c r="E989" s="1286">
        <v>22.4</v>
      </c>
      <c r="F989" s="79"/>
    </row>
    <row r="990" spans="1:6">
      <c r="A990" s="324"/>
      <c r="B990" s="325" t="s">
        <v>531</v>
      </c>
      <c r="C990" s="326" t="s">
        <v>532</v>
      </c>
      <c r="D990" s="327"/>
      <c r="E990" s="345"/>
      <c r="F990" s="79"/>
    </row>
    <row r="991" spans="1:6">
      <c r="A991" s="328">
        <v>4.71</v>
      </c>
      <c r="B991" s="329" t="s">
        <v>533</v>
      </c>
      <c r="C991" s="332" t="s">
        <v>534</v>
      </c>
      <c r="D991" s="331" t="s">
        <v>49</v>
      </c>
      <c r="E991" s="1284">
        <v>14.480000000000002</v>
      </c>
      <c r="F991" s="79"/>
    </row>
    <row r="992" spans="1:6" ht="15" customHeight="1">
      <c r="A992" s="1446" t="s">
        <v>484</v>
      </c>
      <c r="B992" s="1447"/>
      <c r="C992" s="1447"/>
      <c r="D992" s="1447"/>
      <c r="E992" s="1448"/>
      <c r="F992" s="79"/>
    </row>
    <row r="993" spans="1:6">
      <c r="A993" s="324"/>
      <c r="B993" s="325" t="s">
        <v>485</v>
      </c>
      <c r="C993" s="326" t="s">
        <v>486</v>
      </c>
      <c r="D993" s="327"/>
      <c r="E993" s="345"/>
      <c r="F993" s="79"/>
    </row>
    <row r="994" spans="1:6">
      <c r="A994" s="328">
        <v>4.72</v>
      </c>
      <c r="B994" s="329" t="s">
        <v>487</v>
      </c>
      <c r="C994" s="332" t="s">
        <v>488</v>
      </c>
      <c r="D994" s="331" t="s">
        <v>49</v>
      </c>
      <c r="E994" s="1284">
        <v>235.46</v>
      </c>
      <c r="F994" s="79"/>
    </row>
    <row r="995" spans="1:6" ht="27">
      <c r="A995" s="328">
        <v>4.7300000000000004</v>
      </c>
      <c r="B995" s="333" t="s">
        <v>489</v>
      </c>
      <c r="C995" s="334" t="s">
        <v>490</v>
      </c>
      <c r="D995" s="331" t="s">
        <v>49</v>
      </c>
      <c r="E995" s="1284">
        <v>159.70000000000002</v>
      </c>
      <c r="F995" s="79"/>
    </row>
    <row r="996" spans="1:6">
      <c r="A996" s="324"/>
      <c r="B996" s="325" t="s">
        <v>535</v>
      </c>
      <c r="C996" s="326" t="s">
        <v>536</v>
      </c>
      <c r="D996" s="327"/>
      <c r="E996" s="345"/>
      <c r="F996" s="79"/>
    </row>
    <row r="997" spans="1:6">
      <c r="A997" s="328">
        <v>4.74</v>
      </c>
      <c r="B997" s="333" t="s">
        <v>537</v>
      </c>
      <c r="C997" s="334" t="s">
        <v>538</v>
      </c>
      <c r="D997" s="331" t="s">
        <v>49</v>
      </c>
      <c r="E997" s="1284">
        <v>43.48</v>
      </c>
      <c r="F997" s="79"/>
    </row>
    <row r="998" spans="1:6">
      <c r="A998" s="328">
        <v>4.75</v>
      </c>
      <c r="B998" s="333" t="s">
        <v>491</v>
      </c>
      <c r="C998" s="334" t="s">
        <v>492</v>
      </c>
      <c r="D998" s="331" t="s">
        <v>49</v>
      </c>
      <c r="E998" s="1284">
        <v>129.84</v>
      </c>
      <c r="F998" s="79"/>
    </row>
    <row r="999" spans="1:6">
      <c r="A999" s="324"/>
      <c r="B999" s="325" t="s">
        <v>539</v>
      </c>
      <c r="C999" s="326" t="s">
        <v>540</v>
      </c>
      <c r="D999" s="327"/>
      <c r="E999" s="345"/>
      <c r="F999" s="79"/>
    </row>
    <row r="1000" spans="1:6">
      <c r="A1000" s="328">
        <v>4.76</v>
      </c>
      <c r="B1000" s="333" t="s">
        <v>493</v>
      </c>
      <c r="C1000" s="334" t="s">
        <v>494</v>
      </c>
      <c r="D1000" s="331" t="s">
        <v>49</v>
      </c>
      <c r="E1000" s="1284">
        <v>16.649999999999999</v>
      </c>
      <c r="F1000" s="79"/>
    </row>
    <row r="1001" spans="1:6" ht="15" customHeight="1">
      <c r="A1001" s="1446" t="s">
        <v>431</v>
      </c>
      <c r="B1001" s="1447"/>
      <c r="C1001" s="1447"/>
      <c r="D1001" s="1447"/>
      <c r="E1001" s="1448"/>
      <c r="F1001" s="79"/>
    </row>
    <row r="1002" spans="1:6">
      <c r="A1002" s="324"/>
      <c r="B1002" s="325" t="s">
        <v>495</v>
      </c>
      <c r="C1002" s="326" t="s">
        <v>496</v>
      </c>
      <c r="D1002" s="327"/>
      <c r="E1002" s="345"/>
      <c r="F1002" s="79"/>
    </row>
    <row r="1003" spans="1:6">
      <c r="A1003" s="328">
        <v>4.7699999999999996</v>
      </c>
      <c r="B1003" s="333" t="s">
        <v>497</v>
      </c>
      <c r="C1003" s="334" t="s">
        <v>498</v>
      </c>
      <c r="D1003" s="344" t="s">
        <v>49</v>
      </c>
      <c r="E1003" s="1285">
        <v>125.54</v>
      </c>
      <c r="F1003" s="79"/>
    </row>
    <row r="1004" spans="1:6">
      <c r="A1004" s="328">
        <v>4.78</v>
      </c>
      <c r="B1004" s="333" t="s">
        <v>499</v>
      </c>
      <c r="C1004" s="334" t="s">
        <v>500</v>
      </c>
      <c r="D1004" s="344" t="s">
        <v>28</v>
      </c>
      <c r="E1004" s="1285">
        <v>42.24</v>
      </c>
      <c r="F1004" s="79"/>
    </row>
    <row r="1005" spans="1:6" ht="15" customHeight="1">
      <c r="A1005" s="1446" t="s">
        <v>501</v>
      </c>
      <c r="B1005" s="1447"/>
      <c r="C1005" s="1447"/>
      <c r="D1005" s="1447"/>
      <c r="E1005" s="1448"/>
      <c r="F1005" s="79"/>
    </row>
    <row r="1006" spans="1:6">
      <c r="A1006" s="324"/>
      <c r="B1006" s="325" t="s">
        <v>502</v>
      </c>
      <c r="C1006" s="326" t="s">
        <v>503</v>
      </c>
      <c r="D1006" s="327"/>
      <c r="E1006" s="345"/>
      <c r="F1006" s="79"/>
    </row>
    <row r="1007" spans="1:6">
      <c r="A1007" s="328">
        <v>4.79</v>
      </c>
      <c r="B1007" s="333" t="s">
        <v>504</v>
      </c>
      <c r="C1007" s="334" t="s">
        <v>505</v>
      </c>
      <c r="D1007" s="331" t="s">
        <v>28</v>
      </c>
      <c r="E1007" s="1284">
        <v>9.32</v>
      </c>
      <c r="F1007" s="79"/>
    </row>
    <row r="1008" spans="1:6" ht="15" customHeight="1">
      <c r="A1008" s="1446" t="s">
        <v>506</v>
      </c>
      <c r="B1008" s="1447"/>
      <c r="C1008" s="1447"/>
      <c r="D1008" s="1447"/>
      <c r="E1008" s="1448"/>
      <c r="F1008" s="79"/>
    </row>
    <row r="1009" spans="1:6">
      <c r="A1009" s="324"/>
      <c r="B1009" s="325" t="s">
        <v>507</v>
      </c>
      <c r="C1009" s="326" t="s">
        <v>508</v>
      </c>
      <c r="D1009" s="327"/>
      <c r="E1009" s="345"/>
      <c r="F1009" s="79"/>
    </row>
    <row r="1010" spans="1:6">
      <c r="A1010" s="328">
        <v>4.8</v>
      </c>
      <c r="B1010" s="329" t="s">
        <v>509</v>
      </c>
      <c r="C1010" s="332" t="s">
        <v>510</v>
      </c>
      <c r="D1010" s="331" t="s">
        <v>28</v>
      </c>
      <c r="E1010" s="1284">
        <v>45.82</v>
      </c>
      <c r="F1010" s="79"/>
    </row>
    <row r="1011" spans="1:6" ht="15" customHeight="1">
      <c r="A1011" s="1446" t="s">
        <v>432</v>
      </c>
      <c r="B1011" s="1447"/>
      <c r="C1011" s="1447"/>
      <c r="D1011" s="1447"/>
      <c r="E1011" s="1448"/>
      <c r="F1011" s="79"/>
    </row>
    <row r="1012" spans="1:6">
      <c r="A1012" s="324"/>
      <c r="B1012" s="325" t="s">
        <v>511</v>
      </c>
      <c r="C1012" s="326" t="s">
        <v>1876</v>
      </c>
      <c r="D1012" s="327"/>
      <c r="E1012" s="345"/>
      <c r="F1012" s="79"/>
    </row>
    <row r="1013" spans="1:6">
      <c r="A1013" s="328">
        <v>4.8099999999999996</v>
      </c>
      <c r="B1013" s="329" t="s">
        <v>512</v>
      </c>
      <c r="C1013" s="332" t="s">
        <v>1741</v>
      </c>
      <c r="D1013" s="331" t="s">
        <v>49</v>
      </c>
      <c r="E1013" s="1284">
        <v>164.38</v>
      </c>
      <c r="F1013" s="79"/>
    </row>
    <row r="1014" spans="1:6">
      <c r="A1014" s="328">
        <v>4.82</v>
      </c>
      <c r="B1014" s="329" t="s">
        <v>541</v>
      </c>
      <c r="C1014" s="332" t="s">
        <v>542</v>
      </c>
      <c r="D1014" s="331" t="s">
        <v>28</v>
      </c>
      <c r="E1014" s="1284">
        <v>56</v>
      </c>
      <c r="F1014" s="79"/>
    </row>
    <row r="1015" spans="1:6">
      <c r="A1015" s="328">
        <v>4.83</v>
      </c>
      <c r="B1015" s="333" t="s">
        <v>543</v>
      </c>
      <c r="C1015" s="334" t="s">
        <v>544</v>
      </c>
      <c r="D1015" s="331" t="s">
        <v>49</v>
      </c>
      <c r="E1015" s="1284">
        <v>111</v>
      </c>
      <c r="F1015" s="79"/>
    </row>
    <row r="1016" spans="1:6">
      <c r="A1016" s="328">
        <v>4.84</v>
      </c>
      <c r="B1016" s="333" t="s">
        <v>514</v>
      </c>
      <c r="C1016" s="334" t="s">
        <v>515</v>
      </c>
      <c r="D1016" s="331" t="s">
        <v>105</v>
      </c>
      <c r="E1016" s="1284">
        <v>11</v>
      </c>
      <c r="F1016" s="79"/>
    </row>
    <row r="1017" spans="1:6">
      <c r="A1017" s="328">
        <v>4.8499999999999996</v>
      </c>
      <c r="B1017" s="333" t="s">
        <v>516</v>
      </c>
      <c r="C1017" s="334" t="s">
        <v>517</v>
      </c>
      <c r="D1017" s="331" t="s">
        <v>457</v>
      </c>
      <c r="E1017" s="1284">
        <v>1216</v>
      </c>
      <c r="F1017" s="79"/>
    </row>
    <row r="1018" spans="1:6">
      <c r="A1018" s="328">
        <v>4.8600000000000003</v>
      </c>
      <c r="B1018" s="333" t="s">
        <v>518</v>
      </c>
      <c r="C1018" s="334" t="s">
        <v>519</v>
      </c>
      <c r="D1018" s="331" t="s">
        <v>24</v>
      </c>
      <c r="E1018" s="1284">
        <v>44.97</v>
      </c>
      <c r="F1018" s="79"/>
    </row>
    <row r="1019" spans="1:6">
      <c r="A1019" s="328">
        <v>4.87</v>
      </c>
      <c r="B1019" s="333" t="s">
        <v>520</v>
      </c>
      <c r="C1019" s="334" t="s">
        <v>521</v>
      </c>
      <c r="D1019" s="331" t="s">
        <v>49</v>
      </c>
      <c r="E1019" s="1284">
        <v>88.85</v>
      </c>
      <c r="F1019" s="79"/>
    </row>
    <row r="1020" spans="1:6">
      <c r="A1020" s="324"/>
      <c r="B1020" s="325" t="s">
        <v>522</v>
      </c>
      <c r="C1020" s="326" t="s">
        <v>1877</v>
      </c>
      <c r="D1020" s="327"/>
      <c r="E1020" s="345"/>
      <c r="F1020" s="79"/>
    </row>
    <row r="1021" spans="1:6">
      <c r="A1021" s="328">
        <v>4.88</v>
      </c>
      <c r="B1021" s="329" t="s">
        <v>523</v>
      </c>
      <c r="C1021" s="332" t="s">
        <v>524</v>
      </c>
      <c r="D1021" s="331" t="s">
        <v>105</v>
      </c>
      <c r="E1021" s="1284">
        <v>1</v>
      </c>
      <c r="F1021" s="79"/>
    </row>
    <row r="1022" spans="1:6">
      <c r="A1022" s="77"/>
      <c r="B1022" s="78"/>
      <c r="C1022" s="79"/>
      <c r="D1022" s="78"/>
      <c r="E1022" s="80"/>
      <c r="F1022" s="79"/>
    </row>
    <row r="1023" spans="1:6" ht="15.75">
      <c r="A1023" s="108"/>
      <c r="B1023" s="26"/>
      <c r="C1023" s="110" t="s">
        <v>1916</v>
      </c>
      <c r="D1023" s="26"/>
      <c r="E1023" s="109"/>
      <c r="F1023" s="79"/>
    </row>
    <row r="1024" spans="1:6" ht="25.5">
      <c r="A1024" s="111" t="s">
        <v>413</v>
      </c>
      <c r="B1024" s="112" t="s">
        <v>414</v>
      </c>
      <c r="C1024" s="113" t="s">
        <v>415</v>
      </c>
      <c r="D1024" s="26"/>
      <c r="E1024" s="109"/>
      <c r="F1024" s="79"/>
    </row>
    <row r="1025" spans="1:6" ht="15.75">
      <c r="A1025" s="114"/>
      <c r="B1025" s="112" t="s">
        <v>416</v>
      </c>
      <c r="C1025" s="115" t="s">
        <v>422</v>
      </c>
      <c r="D1025" s="26"/>
      <c r="E1025" s="109"/>
      <c r="F1025" s="79"/>
    </row>
    <row r="1026" spans="1:6">
      <c r="A1026" s="114"/>
      <c r="B1026" s="26"/>
      <c r="C1026" s="116"/>
      <c r="D1026" s="26"/>
      <c r="E1026" s="109"/>
      <c r="F1026" s="79"/>
    </row>
    <row r="1027" spans="1:6">
      <c r="A1027" s="149" t="s">
        <v>438</v>
      </c>
      <c r="B1027" s="150" t="s">
        <v>433</v>
      </c>
      <c r="C1027" s="151" t="s">
        <v>434</v>
      </c>
      <c r="D1027" s="931" t="s">
        <v>435</v>
      </c>
      <c r="E1027" s="932" t="s">
        <v>436</v>
      </c>
      <c r="F1027" s="79"/>
    </row>
    <row r="1028" spans="1:6">
      <c r="A1028" s="149" t="s">
        <v>439</v>
      </c>
      <c r="B1028" s="150" t="s">
        <v>437</v>
      </c>
      <c r="C1028" s="151">
        <v>3</v>
      </c>
      <c r="D1028" s="151">
        <v>4</v>
      </c>
      <c r="E1028" s="152">
        <v>5</v>
      </c>
      <c r="F1028" s="79"/>
    </row>
    <row r="1029" spans="1:6">
      <c r="A1029" s="976"/>
      <c r="B1029" s="977"/>
      <c r="C1029" s="977" t="s">
        <v>427</v>
      </c>
      <c r="D1029" s="977"/>
      <c r="E1029" s="978"/>
      <c r="F1029" s="79"/>
    </row>
    <row r="1030" spans="1:6">
      <c r="A1030" s="324"/>
      <c r="B1030" s="325" t="s">
        <v>440</v>
      </c>
      <c r="C1030" s="326" t="s">
        <v>441</v>
      </c>
      <c r="D1030" s="327"/>
      <c r="E1030" s="345"/>
      <c r="F1030" s="79"/>
    </row>
    <row r="1031" spans="1:6">
      <c r="A1031" s="328">
        <v>4.8899999999999997</v>
      </c>
      <c r="B1031" s="329" t="s">
        <v>442</v>
      </c>
      <c r="C1031" s="330" t="s">
        <v>443</v>
      </c>
      <c r="D1031" s="331" t="s">
        <v>24</v>
      </c>
      <c r="E1031" s="1284">
        <v>63.07</v>
      </c>
      <c r="F1031" s="79"/>
    </row>
    <row r="1032" spans="1:6">
      <c r="A1032" s="328">
        <v>4.9000000000000004</v>
      </c>
      <c r="B1032" s="329" t="s">
        <v>525</v>
      </c>
      <c r="C1032" s="330" t="s">
        <v>526</v>
      </c>
      <c r="D1032" s="331" t="s">
        <v>24</v>
      </c>
      <c r="E1032" s="1284">
        <v>51.76</v>
      </c>
      <c r="F1032" s="79"/>
    </row>
    <row r="1033" spans="1:6">
      <c r="A1033" s="328">
        <v>4.91</v>
      </c>
      <c r="B1033" s="329" t="s">
        <v>527</v>
      </c>
      <c r="C1033" s="332" t="s">
        <v>528</v>
      </c>
      <c r="D1033" s="331" t="s">
        <v>24</v>
      </c>
      <c r="E1033" s="1284">
        <v>13.66</v>
      </c>
      <c r="F1033" s="79"/>
    </row>
    <row r="1034" spans="1:6">
      <c r="A1034" s="324"/>
      <c r="B1034" s="325" t="s">
        <v>448</v>
      </c>
      <c r="C1034" s="326" t="s">
        <v>449</v>
      </c>
      <c r="D1034" s="327"/>
      <c r="E1034" s="345"/>
      <c r="F1034" s="79"/>
    </row>
    <row r="1035" spans="1:6">
      <c r="A1035" s="328">
        <v>4.92</v>
      </c>
      <c r="B1035" s="329" t="s">
        <v>450</v>
      </c>
      <c r="C1035" s="332" t="s">
        <v>451</v>
      </c>
      <c r="D1035" s="331" t="s">
        <v>49</v>
      </c>
      <c r="E1035" s="1284">
        <v>32.5</v>
      </c>
      <c r="F1035" s="79"/>
    </row>
    <row r="1036" spans="1:6" ht="15" customHeight="1">
      <c r="A1036" s="1446" t="s">
        <v>428</v>
      </c>
      <c r="B1036" s="1447"/>
      <c r="C1036" s="1447"/>
      <c r="D1036" s="1447"/>
      <c r="E1036" s="1448"/>
      <c r="F1036" s="79"/>
    </row>
    <row r="1037" spans="1:6">
      <c r="A1037" s="324"/>
      <c r="B1037" s="325" t="s">
        <v>453</v>
      </c>
      <c r="C1037" s="326" t="s">
        <v>454</v>
      </c>
      <c r="D1037" s="327"/>
      <c r="E1037" s="345"/>
      <c r="F1037" s="79"/>
    </row>
    <row r="1038" spans="1:6">
      <c r="A1038" s="328">
        <v>4.93</v>
      </c>
      <c r="B1038" s="329" t="s">
        <v>455</v>
      </c>
      <c r="C1038" s="332" t="s">
        <v>456</v>
      </c>
      <c r="D1038" s="331" t="s">
        <v>457</v>
      </c>
      <c r="E1038" s="1284">
        <v>58.599999999999994</v>
      </c>
      <c r="F1038" s="79"/>
    </row>
    <row r="1039" spans="1:6">
      <c r="A1039" s="1446" t="s">
        <v>429</v>
      </c>
      <c r="B1039" s="1447"/>
      <c r="C1039" s="1447"/>
      <c r="D1039" s="1447"/>
      <c r="E1039" s="1448"/>
      <c r="F1039" s="79"/>
    </row>
    <row r="1040" spans="1:6">
      <c r="A1040" s="324"/>
      <c r="B1040" s="325" t="s">
        <v>458</v>
      </c>
      <c r="C1040" s="326" t="s">
        <v>459</v>
      </c>
      <c r="D1040" s="327"/>
      <c r="E1040" s="345"/>
      <c r="F1040" s="79"/>
    </row>
    <row r="1041" spans="1:6">
      <c r="A1041" s="328">
        <v>4.9400000000000004</v>
      </c>
      <c r="B1041" s="329" t="s">
        <v>460</v>
      </c>
      <c r="C1041" s="332" t="s">
        <v>461</v>
      </c>
      <c r="D1041" s="331" t="s">
        <v>24</v>
      </c>
      <c r="E1041" s="1284">
        <v>1.92</v>
      </c>
      <c r="F1041" s="79"/>
    </row>
    <row r="1042" spans="1:6">
      <c r="A1042" s="328">
        <v>4.95</v>
      </c>
      <c r="B1042" s="329" t="s">
        <v>468</v>
      </c>
      <c r="C1042" s="332" t="s">
        <v>469</v>
      </c>
      <c r="D1042" s="331" t="s">
        <v>24</v>
      </c>
      <c r="E1042" s="1284">
        <v>1.3</v>
      </c>
      <c r="F1042" s="79"/>
    </row>
    <row r="1043" spans="1:6">
      <c r="A1043" s="324"/>
      <c r="B1043" s="325" t="s">
        <v>470</v>
      </c>
      <c r="C1043" s="326" t="s">
        <v>471</v>
      </c>
      <c r="D1043" s="327"/>
      <c r="E1043" s="345"/>
      <c r="F1043" s="79"/>
    </row>
    <row r="1044" spans="1:6">
      <c r="A1044" s="328">
        <v>4.96</v>
      </c>
      <c r="B1044" s="329" t="s">
        <v>472</v>
      </c>
      <c r="C1044" s="332" t="s">
        <v>473</v>
      </c>
      <c r="D1044" s="331" t="s">
        <v>24</v>
      </c>
      <c r="E1044" s="1284">
        <v>0.33</v>
      </c>
      <c r="F1044" s="79"/>
    </row>
    <row r="1045" spans="1:6" ht="15" customHeight="1">
      <c r="A1045" s="1446" t="s">
        <v>484</v>
      </c>
      <c r="B1045" s="1447"/>
      <c r="C1045" s="1447"/>
      <c r="D1045" s="1447"/>
      <c r="E1045" s="1448"/>
      <c r="F1045" s="79"/>
    </row>
    <row r="1046" spans="1:6">
      <c r="A1046" s="324"/>
      <c r="B1046" s="325" t="s">
        <v>485</v>
      </c>
      <c r="C1046" s="326" t="s">
        <v>486</v>
      </c>
      <c r="D1046" s="327"/>
      <c r="E1046" s="345"/>
      <c r="F1046" s="79"/>
    </row>
    <row r="1047" spans="1:6">
      <c r="A1047" s="328">
        <v>4.97</v>
      </c>
      <c r="B1047" s="329" t="s">
        <v>487</v>
      </c>
      <c r="C1047" s="332" t="s">
        <v>488</v>
      </c>
      <c r="D1047" s="331" t="s">
        <v>49</v>
      </c>
      <c r="E1047" s="1284">
        <v>11.48</v>
      </c>
      <c r="F1047" s="79"/>
    </row>
    <row r="1048" spans="1:6" ht="15" customHeight="1">
      <c r="A1048" s="1446" t="s">
        <v>506</v>
      </c>
      <c r="B1048" s="1447"/>
      <c r="C1048" s="1447"/>
      <c r="D1048" s="1447"/>
      <c r="E1048" s="1448"/>
      <c r="F1048" s="79"/>
    </row>
    <row r="1049" spans="1:6">
      <c r="A1049" s="324"/>
      <c r="B1049" s="325" t="s">
        <v>507</v>
      </c>
      <c r="C1049" s="326" t="s">
        <v>508</v>
      </c>
      <c r="D1049" s="327"/>
      <c r="E1049" s="345"/>
      <c r="F1049" s="79"/>
    </row>
    <row r="1050" spans="1:6">
      <c r="A1050" s="328">
        <v>4.9800000000000004</v>
      </c>
      <c r="B1050" s="329" t="s">
        <v>509</v>
      </c>
      <c r="C1050" s="332" t="s">
        <v>510</v>
      </c>
      <c r="D1050" s="331" t="s">
        <v>28</v>
      </c>
      <c r="E1050" s="1284">
        <v>10.719999999999999</v>
      </c>
      <c r="F1050" s="79"/>
    </row>
    <row r="1051" spans="1:6" ht="15" customHeight="1">
      <c r="A1051" s="1446" t="s">
        <v>432</v>
      </c>
      <c r="B1051" s="1447"/>
      <c r="C1051" s="1447"/>
      <c r="D1051" s="1447"/>
      <c r="E1051" s="1448"/>
      <c r="F1051" s="79"/>
    </row>
    <row r="1052" spans="1:6">
      <c r="A1052" s="324"/>
      <c r="B1052" s="325" t="s">
        <v>511</v>
      </c>
      <c r="C1052" s="326" t="s">
        <v>1876</v>
      </c>
      <c r="D1052" s="327"/>
      <c r="E1052" s="345"/>
      <c r="F1052" s="79"/>
    </row>
    <row r="1053" spans="1:6">
      <c r="A1053" s="328">
        <v>4.99</v>
      </c>
      <c r="B1053" s="329" t="s">
        <v>512</v>
      </c>
      <c r="C1053" s="332" t="s">
        <v>1741</v>
      </c>
      <c r="D1053" s="331" t="s">
        <v>49</v>
      </c>
      <c r="E1053" s="1284">
        <v>4.4000000000000004</v>
      </c>
      <c r="F1053" s="79"/>
    </row>
    <row r="1054" spans="1:6">
      <c r="A1054" s="338">
        <v>4.0999999999999996</v>
      </c>
      <c r="B1054" s="333" t="s">
        <v>529</v>
      </c>
      <c r="C1054" s="334" t="s">
        <v>530</v>
      </c>
      <c r="D1054" s="331" t="s">
        <v>49</v>
      </c>
      <c r="E1054" s="1284">
        <v>14.4</v>
      </c>
      <c r="F1054" s="79"/>
    </row>
    <row r="1055" spans="1:6">
      <c r="A1055" s="338">
        <v>4.101</v>
      </c>
      <c r="B1055" s="333" t="s">
        <v>516</v>
      </c>
      <c r="C1055" s="334" t="s">
        <v>517</v>
      </c>
      <c r="D1055" s="331" t="s">
        <v>457</v>
      </c>
      <c r="E1055" s="1284">
        <v>384</v>
      </c>
      <c r="F1055" s="79"/>
    </row>
    <row r="1056" spans="1:6">
      <c r="A1056" s="338">
        <v>4.1020000000000003</v>
      </c>
      <c r="B1056" s="333" t="s">
        <v>518</v>
      </c>
      <c r="C1056" s="334" t="s">
        <v>519</v>
      </c>
      <c r="D1056" s="331" t="s">
        <v>24</v>
      </c>
      <c r="E1056" s="1284">
        <v>18.12</v>
      </c>
      <c r="F1056" s="79"/>
    </row>
    <row r="1057" spans="1:6">
      <c r="A1057" s="117"/>
      <c r="B1057" s="78"/>
      <c r="C1057" s="79"/>
      <c r="D1057" s="78"/>
      <c r="E1057" s="80"/>
      <c r="F1057" s="79"/>
    </row>
    <row r="1058" spans="1:6" ht="15.75">
      <c r="A1058" s="108"/>
      <c r="B1058" s="26"/>
      <c r="C1058" s="110" t="s">
        <v>1916</v>
      </c>
      <c r="D1058" s="26"/>
      <c r="E1058" s="109"/>
      <c r="F1058" s="79"/>
    </row>
    <row r="1059" spans="1:6" ht="25.5">
      <c r="A1059" s="111" t="s">
        <v>413</v>
      </c>
      <c r="B1059" s="112" t="s">
        <v>414</v>
      </c>
      <c r="C1059" s="113" t="s">
        <v>415</v>
      </c>
      <c r="D1059" s="26"/>
      <c r="E1059" s="109"/>
      <c r="F1059" s="79"/>
    </row>
    <row r="1060" spans="1:6" ht="15.75">
      <c r="A1060" s="114"/>
      <c r="B1060" s="112" t="s">
        <v>416</v>
      </c>
      <c r="C1060" s="115" t="s">
        <v>423</v>
      </c>
      <c r="D1060" s="26"/>
      <c r="E1060" s="109"/>
      <c r="F1060" s="79"/>
    </row>
    <row r="1061" spans="1:6">
      <c r="A1061" s="114"/>
      <c r="B1061" s="26"/>
      <c r="C1061" s="116"/>
      <c r="D1061" s="26"/>
      <c r="E1061" s="109"/>
      <c r="F1061" s="79"/>
    </row>
    <row r="1062" spans="1:6">
      <c r="A1062" s="149" t="s">
        <v>438</v>
      </c>
      <c r="B1062" s="150" t="s">
        <v>433</v>
      </c>
      <c r="C1062" s="151" t="s">
        <v>434</v>
      </c>
      <c r="D1062" s="931" t="s">
        <v>435</v>
      </c>
      <c r="E1062" s="932" t="s">
        <v>436</v>
      </c>
      <c r="F1062" s="79"/>
    </row>
    <row r="1063" spans="1:6">
      <c r="A1063" s="149" t="s">
        <v>439</v>
      </c>
      <c r="B1063" s="150" t="s">
        <v>437</v>
      </c>
      <c r="C1063" s="151">
        <v>3</v>
      </c>
      <c r="D1063" s="151">
        <v>4</v>
      </c>
      <c r="E1063" s="152">
        <v>5</v>
      </c>
      <c r="F1063" s="79"/>
    </row>
    <row r="1064" spans="1:6">
      <c r="A1064" s="976"/>
      <c r="B1064" s="977"/>
      <c r="C1064" s="977" t="s">
        <v>427</v>
      </c>
      <c r="D1064" s="977"/>
      <c r="E1064" s="978"/>
      <c r="F1064" s="79"/>
    </row>
    <row r="1065" spans="1:6">
      <c r="A1065" s="337"/>
      <c r="B1065" s="325" t="s">
        <v>440</v>
      </c>
      <c r="C1065" s="326" t="s">
        <v>441</v>
      </c>
      <c r="D1065" s="327"/>
      <c r="E1065" s="345"/>
      <c r="F1065" s="79"/>
    </row>
    <row r="1066" spans="1:6">
      <c r="A1066" s="338">
        <v>4.1029999999999998</v>
      </c>
      <c r="B1066" s="329" t="s">
        <v>442</v>
      </c>
      <c r="C1066" s="330" t="s">
        <v>443</v>
      </c>
      <c r="D1066" s="331" t="s">
        <v>24</v>
      </c>
      <c r="E1066" s="1284">
        <v>690.75</v>
      </c>
      <c r="F1066" s="79"/>
    </row>
    <row r="1067" spans="1:6">
      <c r="A1067" s="338">
        <v>4.1040000000000001</v>
      </c>
      <c r="B1067" s="329" t="s">
        <v>444</v>
      </c>
      <c r="C1067" s="332" t="s">
        <v>445</v>
      </c>
      <c r="D1067" s="331" t="s">
        <v>24</v>
      </c>
      <c r="E1067" s="1284">
        <v>563.88</v>
      </c>
      <c r="F1067" s="79"/>
    </row>
    <row r="1068" spans="1:6">
      <c r="A1068" s="338">
        <v>4.1050000000000004</v>
      </c>
      <c r="B1068" s="329" t="s">
        <v>446</v>
      </c>
      <c r="C1068" s="332" t="s">
        <v>447</v>
      </c>
      <c r="D1068" s="331" t="s">
        <v>24</v>
      </c>
      <c r="E1068" s="1284">
        <v>27.22</v>
      </c>
      <c r="F1068" s="79"/>
    </row>
    <row r="1069" spans="1:6">
      <c r="A1069" s="324"/>
      <c r="B1069" s="325" t="s">
        <v>448</v>
      </c>
      <c r="C1069" s="326" t="s">
        <v>449</v>
      </c>
      <c r="D1069" s="327"/>
      <c r="E1069" s="345"/>
      <c r="F1069" s="79"/>
    </row>
    <row r="1070" spans="1:6">
      <c r="A1070" s="338">
        <v>4.1059999999999999</v>
      </c>
      <c r="B1070" s="329" t="s">
        <v>450</v>
      </c>
      <c r="C1070" s="332" t="s">
        <v>451</v>
      </c>
      <c r="D1070" s="331" t="s">
        <v>49</v>
      </c>
      <c r="E1070" s="1284">
        <v>420.92</v>
      </c>
      <c r="F1070" s="79"/>
    </row>
    <row r="1071" spans="1:6" ht="15" customHeight="1">
      <c r="A1071" s="1446" t="s">
        <v>428</v>
      </c>
      <c r="B1071" s="1447"/>
      <c r="C1071" s="1447"/>
      <c r="D1071" s="1447"/>
      <c r="E1071" s="1448"/>
      <c r="F1071" s="79"/>
    </row>
    <row r="1072" spans="1:6">
      <c r="A1072" s="339"/>
      <c r="B1072" s="325" t="s">
        <v>453</v>
      </c>
      <c r="C1072" s="326" t="s">
        <v>454</v>
      </c>
      <c r="D1072" s="327"/>
      <c r="E1072" s="345"/>
      <c r="F1072" s="79"/>
    </row>
    <row r="1073" spans="1:6">
      <c r="A1073" s="338">
        <v>4.1070000000000002</v>
      </c>
      <c r="B1073" s="329" t="s">
        <v>455</v>
      </c>
      <c r="C1073" s="332" t="s">
        <v>456</v>
      </c>
      <c r="D1073" s="331" t="s">
        <v>457</v>
      </c>
      <c r="E1073" s="1284">
        <v>15016.2</v>
      </c>
      <c r="F1073" s="79"/>
    </row>
    <row r="1074" spans="1:6">
      <c r="A1074" s="1446" t="s">
        <v>429</v>
      </c>
      <c r="B1074" s="1447"/>
      <c r="C1074" s="1447"/>
      <c r="D1074" s="1447"/>
      <c r="E1074" s="1448"/>
      <c r="F1074" s="79"/>
    </row>
    <row r="1075" spans="1:6">
      <c r="A1075" s="324"/>
      <c r="B1075" s="325" t="s">
        <v>458</v>
      </c>
      <c r="C1075" s="326" t="s">
        <v>459</v>
      </c>
      <c r="D1075" s="327"/>
      <c r="E1075" s="345"/>
      <c r="F1075" s="79"/>
    </row>
    <row r="1076" spans="1:6">
      <c r="A1076" s="338">
        <v>4.1079999999999997</v>
      </c>
      <c r="B1076" s="329" t="s">
        <v>460</v>
      </c>
      <c r="C1076" s="332" t="s">
        <v>461</v>
      </c>
      <c r="D1076" s="331" t="s">
        <v>24</v>
      </c>
      <c r="E1076" s="1284">
        <v>74</v>
      </c>
      <c r="F1076" s="79"/>
    </row>
    <row r="1077" spans="1:6">
      <c r="A1077" s="338">
        <v>4.109</v>
      </c>
      <c r="B1077" s="329" t="s">
        <v>462</v>
      </c>
      <c r="C1077" s="332" t="s">
        <v>463</v>
      </c>
      <c r="D1077" s="331" t="s">
        <v>24</v>
      </c>
      <c r="E1077" s="1284">
        <v>26.8</v>
      </c>
      <c r="F1077" s="79"/>
    </row>
    <row r="1078" spans="1:6">
      <c r="A1078" s="338">
        <v>4.1100000000000003</v>
      </c>
      <c r="B1078" s="329" t="s">
        <v>466</v>
      </c>
      <c r="C1078" s="332" t="s">
        <v>467</v>
      </c>
      <c r="D1078" s="331" t="s">
        <v>24</v>
      </c>
      <c r="E1078" s="1284">
        <v>3.36</v>
      </c>
      <c r="F1078" s="79"/>
    </row>
    <row r="1079" spans="1:6">
      <c r="A1079" s="338">
        <v>4.1109999999999998</v>
      </c>
      <c r="B1079" s="329" t="s">
        <v>468</v>
      </c>
      <c r="C1079" s="332" t="s">
        <v>469</v>
      </c>
      <c r="D1079" s="331" t="s">
        <v>24</v>
      </c>
      <c r="E1079" s="1284">
        <v>2.4999999999999996</v>
      </c>
      <c r="F1079" s="79"/>
    </row>
    <row r="1080" spans="1:6">
      <c r="A1080" s="324"/>
      <c r="B1080" s="325" t="s">
        <v>470</v>
      </c>
      <c r="C1080" s="326" t="s">
        <v>471</v>
      </c>
      <c r="D1080" s="327"/>
      <c r="E1080" s="345"/>
      <c r="F1080" s="79"/>
    </row>
    <row r="1081" spans="1:6">
      <c r="A1081" s="1144">
        <v>4.1120000000000001</v>
      </c>
      <c r="B1081" s="1136" t="s">
        <v>472</v>
      </c>
      <c r="C1081" s="1137" t="s">
        <v>473</v>
      </c>
      <c r="D1081" s="1138" t="s">
        <v>24</v>
      </c>
      <c r="E1081" s="1286">
        <v>22.4</v>
      </c>
      <c r="F1081" s="79"/>
    </row>
    <row r="1082" spans="1:6">
      <c r="A1082" s="339"/>
      <c r="B1082" s="325" t="s">
        <v>531</v>
      </c>
      <c r="C1082" s="326" t="s">
        <v>532</v>
      </c>
      <c r="D1082" s="327"/>
      <c r="E1082" s="345"/>
      <c r="F1082" s="79"/>
    </row>
    <row r="1083" spans="1:6">
      <c r="A1083" s="338">
        <v>4.1130000000000004</v>
      </c>
      <c r="B1083" s="329" t="s">
        <v>533</v>
      </c>
      <c r="C1083" s="332" t="s">
        <v>534</v>
      </c>
      <c r="D1083" s="331" t="s">
        <v>49</v>
      </c>
      <c r="E1083" s="1284">
        <v>14.480000000000002</v>
      </c>
      <c r="F1083" s="79"/>
    </row>
    <row r="1084" spans="1:6" ht="15" customHeight="1">
      <c r="A1084" s="1446" t="s">
        <v>484</v>
      </c>
      <c r="B1084" s="1447"/>
      <c r="C1084" s="1447"/>
      <c r="D1084" s="1447"/>
      <c r="E1084" s="1448"/>
      <c r="F1084" s="79"/>
    </row>
    <row r="1085" spans="1:6">
      <c r="A1085" s="324"/>
      <c r="B1085" s="325" t="s">
        <v>485</v>
      </c>
      <c r="C1085" s="326" t="s">
        <v>486</v>
      </c>
      <c r="D1085" s="327"/>
      <c r="E1085" s="345"/>
      <c r="F1085" s="79"/>
    </row>
    <row r="1086" spans="1:6">
      <c r="A1086" s="338">
        <v>4.1139999999999999</v>
      </c>
      <c r="B1086" s="329" t="s">
        <v>487</v>
      </c>
      <c r="C1086" s="332" t="s">
        <v>488</v>
      </c>
      <c r="D1086" s="331" t="s">
        <v>49</v>
      </c>
      <c r="E1086" s="1284">
        <v>235.46</v>
      </c>
      <c r="F1086" s="79"/>
    </row>
    <row r="1087" spans="1:6" ht="27">
      <c r="A1087" s="338">
        <v>4.1150000000000002</v>
      </c>
      <c r="B1087" s="333" t="s">
        <v>489</v>
      </c>
      <c r="C1087" s="334" t="s">
        <v>490</v>
      </c>
      <c r="D1087" s="331" t="s">
        <v>49</v>
      </c>
      <c r="E1087" s="1284">
        <v>159.70000000000002</v>
      </c>
      <c r="F1087" s="79"/>
    </row>
    <row r="1088" spans="1:6">
      <c r="A1088" s="339"/>
      <c r="B1088" s="325" t="s">
        <v>535</v>
      </c>
      <c r="C1088" s="326" t="s">
        <v>536</v>
      </c>
      <c r="D1088" s="327"/>
      <c r="E1088" s="345"/>
      <c r="F1088" s="79"/>
    </row>
    <row r="1089" spans="1:6">
      <c r="A1089" s="338">
        <v>4.1159999999999997</v>
      </c>
      <c r="B1089" s="333" t="s">
        <v>537</v>
      </c>
      <c r="C1089" s="334" t="s">
        <v>538</v>
      </c>
      <c r="D1089" s="331" t="s">
        <v>49</v>
      </c>
      <c r="E1089" s="1284">
        <v>43.48</v>
      </c>
      <c r="F1089" s="79"/>
    </row>
    <row r="1090" spans="1:6">
      <c r="A1090" s="338">
        <v>4.117</v>
      </c>
      <c r="B1090" s="333" t="s">
        <v>491</v>
      </c>
      <c r="C1090" s="334" t="s">
        <v>492</v>
      </c>
      <c r="D1090" s="331" t="s">
        <v>49</v>
      </c>
      <c r="E1090" s="1284">
        <v>129.84</v>
      </c>
      <c r="F1090" s="79"/>
    </row>
    <row r="1091" spans="1:6">
      <c r="A1091" s="339"/>
      <c r="B1091" s="325" t="s">
        <v>539</v>
      </c>
      <c r="C1091" s="326" t="s">
        <v>540</v>
      </c>
      <c r="D1091" s="327"/>
      <c r="E1091" s="345"/>
      <c r="F1091" s="79"/>
    </row>
    <row r="1092" spans="1:6">
      <c r="A1092" s="338">
        <v>4.1180000000000003</v>
      </c>
      <c r="B1092" s="333" t="s">
        <v>493</v>
      </c>
      <c r="C1092" s="334" t="s">
        <v>494</v>
      </c>
      <c r="D1092" s="331" t="s">
        <v>49</v>
      </c>
      <c r="E1092" s="1284">
        <v>16.649999999999999</v>
      </c>
      <c r="F1092" s="79"/>
    </row>
    <row r="1093" spans="1:6" ht="15" customHeight="1">
      <c r="A1093" s="1446" t="s">
        <v>431</v>
      </c>
      <c r="B1093" s="1447"/>
      <c r="C1093" s="1447"/>
      <c r="D1093" s="1447"/>
      <c r="E1093" s="1448"/>
      <c r="F1093" s="79"/>
    </row>
    <row r="1094" spans="1:6">
      <c r="A1094" s="324"/>
      <c r="B1094" s="325" t="s">
        <v>495</v>
      </c>
      <c r="C1094" s="326" t="s">
        <v>496</v>
      </c>
      <c r="D1094" s="327"/>
      <c r="E1094" s="345"/>
      <c r="F1094" s="79"/>
    </row>
    <row r="1095" spans="1:6">
      <c r="A1095" s="338">
        <v>4.1189999999999998</v>
      </c>
      <c r="B1095" s="333" t="s">
        <v>497</v>
      </c>
      <c r="C1095" s="334" t="s">
        <v>498</v>
      </c>
      <c r="D1095" s="344" t="s">
        <v>49</v>
      </c>
      <c r="E1095" s="1285">
        <v>125.54</v>
      </c>
      <c r="F1095" s="79"/>
    </row>
    <row r="1096" spans="1:6">
      <c r="A1096" s="338">
        <v>4.12</v>
      </c>
      <c r="B1096" s="333" t="s">
        <v>499</v>
      </c>
      <c r="C1096" s="334" t="s">
        <v>500</v>
      </c>
      <c r="D1096" s="344" t="s">
        <v>28</v>
      </c>
      <c r="E1096" s="1285">
        <v>42.24</v>
      </c>
      <c r="F1096" s="79"/>
    </row>
    <row r="1097" spans="1:6" ht="15" customHeight="1">
      <c r="A1097" s="1446" t="s">
        <v>501</v>
      </c>
      <c r="B1097" s="1447"/>
      <c r="C1097" s="1447"/>
      <c r="D1097" s="1447"/>
      <c r="E1097" s="1448"/>
      <c r="F1097" s="79"/>
    </row>
    <row r="1098" spans="1:6">
      <c r="A1098" s="324"/>
      <c r="B1098" s="325" t="s">
        <v>502</v>
      </c>
      <c r="C1098" s="326" t="s">
        <v>503</v>
      </c>
      <c r="D1098" s="327"/>
      <c r="E1098" s="345"/>
      <c r="F1098" s="79"/>
    </row>
    <row r="1099" spans="1:6">
      <c r="A1099" s="338">
        <v>4.1210000000000004</v>
      </c>
      <c r="B1099" s="333" t="s">
        <v>504</v>
      </c>
      <c r="C1099" s="334" t="s">
        <v>505</v>
      </c>
      <c r="D1099" s="331" t="s">
        <v>28</v>
      </c>
      <c r="E1099" s="1284">
        <v>9.32</v>
      </c>
      <c r="F1099" s="79"/>
    </row>
    <row r="1100" spans="1:6" ht="15" customHeight="1">
      <c r="A1100" s="1446" t="s">
        <v>506</v>
      </c>
      <c r="B1100" s="1447"/>
      <c r="C1100" s="1447"/>
      <c r="D1100" s="1447"/>
      <c r="E1100" s="1448"/>
      <c r="F1100" s="79"/>
    </row>
    <row r="1101" spans="1:6">
      <c r="A1101" s="324"/>
      <c r="B1101" s="325" t="s">
        <v>507</v>
      </c>
      <c r="C1101" s="326" t="s">
        <v>508</v>
      </c>
      <c r="D1101" s="327"/>
      <c r="E1101" s="345"/>
      <c r="F1101" s="79"/>
    </row>
    <row r="1102" spans="1:6">
      <c r="A1102" s="338">
        <v>4.1219999999999999</v>
      </c>
      <c r="B1102" s="329" t="s">
        <v>509</v>
      </c>
      <c r="C1102" s="332" t="s">
        <v>510</v>
      </c>
      <c r="D1102" s="331" t="s">
        <v>28</v>
      </c>
      <c r="E1102" s="1284">
        <v>45.82</v>
      </c>
      <c r="F1102" s="79"/>
    </row>
    <row r="1103" spans="1:6" ht="15" customHeight="1">
      <c r="A1103" s="1446" t="s">
        <v>432</v>
      </c>
      <c r="B1103" s="1447"/>
      <c r="C1103" s="1447"/>
      <c r="D1103" s="1447"/>
      <c r="E1103" s="1448"/>
      <c r="F1103" s="79"/>
    </row>
    <row r="1104" spans="1:6">
      <c r="A1104" s="324"/>
      <c r="B1104" s="325" t="s">
        <v>511</v>
      </c>
      <c r="C1104" s="326" t="s">
        <v>1876</v>
      </c>
      <c r="D1104" s="327"/>
      <c r="E1104" s="345"/>
      <c r="F1104" s="79"/>
    </row>
    <row r="1105" spans="1:6">
      <c r="A1105" s="338">
        <v>4.1230000000000002</v>
      </c>
      <c r="B1105" s="329" t="s">
        <v>512</v>
      </c>
      <c r="C1105" s="332" t="s">
        <v>1741</v>
      </c>
      <c r="D1105" s="331" t="s">
        <v>49</v>
      </c>
      <c r="E1105" s="1284">
        <v>164.38</v>
      </c>
      <c r="F1105" s="79"/>
    </row>
    <row r="1106" spans="1:6">
      <c r="A1106" s="338">
        <v>4.1239999999999997</v>
      </c>
      <c r="B1106" s="329" t="s">
        <v>541</v>
      </c>
      <c r="C1106" s="332" t="s">
        <v>542</v>
      </c>
      <c r="D1106" s="331" t="s">
        <v>28</v>
      </c>
      <c r="E1106" s="1284">
        <v>56</v>
      </c>
      <c r="F1106" s="79"/>
    </row>
    <row r="1107" spans="1:6">
      <c r="A1107" s="338">
        <v>4.125</v>
      </c>
      <c r="B1107" s="333" t="s">
        <v>543</v>
      </c>
      <c r="C1107" s="334" t="s">
        <v>544</v>
      </c>
      <c r="D1107" s="331" t="s">
        <v>49</v>
      </c>
      <c r="E1107" s="1284">
        <v>111</v>
      </c>
      <c r="F1107" s="79"/>
    </row>
    <row r="1108" spans="1:6">
      <c r="A1108" s="338">
        <v>4.1260000000000003</v>
      </c>
      <c r="B1108" s="333" t="s">
        <v>514</v>
      </c>
      <c r="C1108" s="334" t="s">
        <v>515</v>
      </c>
      <c r="D1108" s="331" t="s">
        <v>105</v>
      </c>
      <c r="E1108" s="1284">
        <v>11</v>
      </c>
      <c r="F1108" s="79"/>
    </row>
    <row r="1109" spans="1:6">
      <c r="A1109" s="338">
        <v>4.1269999999999998</v>
      </c>
      <c r="B1109" s="333" t="s">
        <v>516</v>
      </c>
      <c r="C1109" s="334" t="s">
        <v>517</v>
      </c>
      <c r="D1109" s="331" t="s">
        <v>457</v>
      </c>
      <c r="E1109" s="1284">
        <v>1216</v>
      </c>
      <c r="F1109" s="79"/>
    </row>
    <row r="1110" spans="1:6">
      <c r="A1110" s="338">
        <v>4.1280000000000001</v>
      </c>
      <c r="B1110" s="333" t="s">
        <v>518</v>
      </c>
      <c r="C1110" s="334" t="s">
        <v>519</v>
      </c>
      <c r="D1110" s="331" t="s">
        <v>24</v>
      </c>
      <c r="E1110" s="1284">
        <v>80.56</v>
      </c>
      <c r="F1110" s="79"/>
    </row>
    <row r="1111" spans="1:6">
      <c r="A1111" s="338">
        <v>4.1289999999999996</v>
      </c>
      <c r="B1111" s="333" t="s">
        <v>520</v>
      </c>
      <c r="C1111" s="334" t="s">
        <v>521</v>
      </c>
      <c r="D1111" s="331" t="s">
        <v>49</v>
      </c>
      <c r="E1111" s="1284">
        <v>83.52</v>
      </c>
      <c r="F1111" s="79"/>
    </row>
    <row r="1112" spans="1:6">
      <c r="A1112" s="339"/>
      <c r="B1112" s="325" t="s">
        <v>522</v>
      </c>
      <c r="C1112" s="326" t="s">
        <v>1877</v>
      </c>
      <c r="D1112" s="327"/>
      <c r="E1112" s="345"/>
      <c r="F1112" s="79"/>
    </row>
    <row r="1113" spans="1:6">
      <c r="A1113" s="338">
        <v>4.13</v>
      </c>
      <c r="B1113" s="329" t="s">
        <v>523</v>
      </c>
      <c r="C1113" s="332" t="s">
        <v>524</v>
      </c>
      <c r="D1113" s="331" t="s">
        <v>105</v>
      </c>
      <c r="E1113" s="1284">
        <v>1</v>
      </c>
      <c r="F1113" s="79"/>
    </row>
    <row r="1114" spans="1:6">
      <c r="A1114" s="77"/>
      <c r="B1114" s="78"/>
      <c r="C1114" s="79"/>
      <c r="D1114" s="78"/>
      <c r="E1114" s="80"/>
      <c r="F1114" s="79"/>
    </row>
    <row r="1115" spans="1:6" ht="15.75">
      <c r="A1115" s="108"/>
      <c r="B1115" s="26"/>
      <c r="C1115" s="110" t="s">
        <v>1916</v>
      </c>
      <c r="D1115" s="26"/>
      <c r="E1115" s="109"/>
      <c r="F1115" s="79"/>
    </row>
    <row r="1116" spans="1:6" ht="25.5">
      <c r="A1116" s="111" t="s">
        <v>413</v>
      </c>
      <c r="B1116" s="112" t="s">
        <v>414</v>
      </c>
      <c r="C1116" s="113" t="s">
        <v>415</v>
      </c>
      <c r="D1116" s="26"/>
      <c r="E1116" s="109"/>
      <c r="F1116" s="79"/>
    </row>
    <row r="1117" spans="1:6" ht="15.75">
      <c r="A1117" s="114"/>
      <c r="B1117" s="112" t="s">
        <v>416</v>
      </c>
      <c r="C1117" s="115" t="s">
        <v>424</v>
      </c>
      <c r="D1117" s="26"/>
      <c r="E1117" s="109"/>
      <c r="F1117" s="79"/>
    </row>
    <row r="1118" spans="1:6">
      <c r="A1118" s="114"/>
      <c r="B1118" s="26"/>
      <c r="C1118" s="116"/>
      <c r="D1118" s="26"/>
      <c r="E1118" s="109"/>
      <c r="F1118" s="79"/>
    </row>
    <row r="1119" spans="1:6">
      <c r="A1119" s="149" t="s">
        <v>438</v>
      </c>
      <c r="B1119" s="150" t="s">
        <v>433</v>
      </c>
      <c r="C1119" s="151" t="s">
        <v>434</v>
      </c>
      <c r="D1119" s="931" t="s">
        <v>435</v>
      </c>
      <c r="E1119" s="932" t="s">
        <v>436</v>
      </c>
      <c r="F1119" s="79"/>
    </row>
    <row r="1120" spans="1:6">
      <c r="A1120" s="149" t="s">
        <v>439</v>
      </c>
      <c r="B1120" s="150" t="s">
        <v>437</v>
      </c>
      <c r="C1120" s="151">
        <v>3</v>
      </c>
      <c r="D1120" s="151">
        <v>4</v>
      </c>
      <c r="E1120" s="152">
        <v>5</v>
      </c>
      <c r="F1120" s="79"/>
    </row>
    <row r="1121" spans="1:6">
      <c r="A1121" s="976"/>
      <c r="B1121" s="977"/>
      <c r="C1121" s="977" t="s">
        <v>427</v>
      </c>
      <c r="D1121" s="977"/>
      <c r="E1121" s="978"/>
      <c r="F1121" s="79"/>
    </row>
    <row r="1122" spans="1:6">
      <c r="A1122" s="337"/>
      <c r="B1122" s="325" t="s">
        <v>440</v>
      </c>
      <c r="C1122" s="326" t="s">
        <v>441</v>
      </c>
      <c r="D1122" s="327"/>
      <c r="E1122" s="345"/>
      <c r="F1122" s="79"/>
    </row>
    <row r="1123" spans="1:6">
      <c r="A1123" s="338">
        <v>4.1310000000000002</v>
      </c>
      <c r="B1123" s="329" t="s">
        <v>442</v>
      </c>
      <c r="C1123" s="330" t="s">
        <v>443</v>
      </c>
      <c r="D1123" s="331" t="s">
        <v>24</v>
      </c>
      <c r="E1123" s="1284">
        <v>73.36999999999999</v>
      </c>
      <c r="F1123" s="79"/>
    </row>
    <row r="1124" spans="1:6">
      <c r="A1124" s="338">
        <v>4.1319999999999997</v>
      </c>
      <c r="B1124" s="329" t="s">
        <v>525</v>
      </c>
      <c r="C1124" s="330" t="s">
        <v>526</v>
      </c>
      <c r="D1124" s="331" t="s">
        <v>24</v>
      </c>
      <c r="E1124" s="1284">
        <v>61.98</v>
      </c>
      <c r="F1124" s="79"/>
    </row>
    <row r="1125" spans="1:6">
      <c r="A1125" s="338">
        <v>4.133</v>
      </c>
      <c r="B1125" s="329" t="s">
        <v>527</v>
      </c>
      <c r="C1125" s="332" t="s">
        <v>528</v>
      </c>
      <c r="D1125" s="331" t="s">
        <v>24</v>
      </c>
      <c r="E1125" s="1284">
        <v>13.49</v>
      </c>
      <c r="F1125" s="79"/>
    </row>
    <row r="1126" spans="1:6">
      <c r="A1126" s="339"/>
      <c r="B1126" s="325" t="s">
        <v>448</v>
      </c>
      <c r="C1126" s="326" t="s">
        <v>449</v>
      </c>
      <c r="D1126" s="327"/>
      <c r="E1126" s="345"/>
      <c r="F1126" s="79"/>
    </row>
    <row r="1127" spans="1:6">
      <c r="A1127" s="338">
        <v>4.1340000000000003</v>
      </c>
      <c r="B1127" s="329" t="s">
        <v>450</v>
      </c>
      <c r="C1127" s="332" t="s">
        <v>451</v>
      </c>
      <c r="D1127" s="331" t="s">
        <v>49</v>
      </c>
      <c r="E1127" s="1284">
        <v>32.5</v>
      </c>
      <c r="F1127" s="79"/>
    </row>
    <row r="1128" spans="1:6" ht="15" customHeight="1">
      <c r="A1128" s="1446" t="s">
        <v>428</v>
      </c>
      <c r="B1128" s="1447"/>
      <c r="C1128" s="1447"/>
      <c r="D1128" s="1447"/>
      <c r="E1128" s="1448"/>
      <c r="F1128" s="79"/>
    </row>
    <row r="1129" spans="1:6">
      <c r="A1129" s="339"/>
      <c r="B1129" s="325" t="s">
        <v>453</v>
      </c>
      <c r="C1129" s="326" t="s">
        <v>454</v>
      </c>
      <c r="D1129" s="327"/>
      <c r="E1129" s="345"/>
      <c r="F1129" s="79"/>
    </row>
    <row r="1130" spans="1:6">
      <c r="A1130" s="338">
        <v>4.1349999999999998</v>
      </c>
      <c r="B1130" s="329" t="s">
        <v>455</v>
      </c>
      <c r="C1130" s="332" t="s">
        <v>456</v>
      </c>
      <c r="D1130" s="331" t="s">
        <v>457</v>
      </c>
      <c r="E1130" s="1284">
        <v>69.599999999999994</v>
      </c>
      <c r="F1130" s="79"/>
    </row>
    <row r="1131" spans="1:6">
      <c r="A1131" s="1446" t="s">
        <v>429</v>
      </c>
      <c r="B1131" s="1447"/>
      <c r="C1131" s="1447"/>
      <c r="D1131" s="1447"/>
      <c r="E1131" s="1448"/>
      <c r="F1131" s="79"/>
    </row>
    <row r="1132" spans="1:6">
      <c r="A1132" s="324"/>
      <c r="B1132" s="325" t="s">
        <v>458</v>
      </c>
      <c r="C1132" s="326" t="s">
        <v>459</v>
      </c>
      <c r="D1132" s="327"/>
      <c r="E1132" s="345"/>
      <c r="F1132" s="79"/>
    </row>
    <row r="1133" spans="1:6">
      <c r="A1133" s="338">
        <v>4.1360000000000001</v>
      </c>
      <c r="B1133" s="329" t="s">
        <v>460</v>
      </c>
      <c r="C1133" s="332" t="s">
        <v>461</v>
      </c>
      <c r="D1133" s="331" t="s">
        <v>24</v>
      </c>
      <c r="E1133" s="1284">
        <v>1.92</v>
      </c>
      <c r="F1133" s="79"/>
    </row>
    <row r="1134" spans="1:6">
      <c r="A1134" s="338">
        <v>4.1369999999999996</v>
      </c>
      <c r="B1134" s="329" t="s">
        <v>468</v>
      </c>
      <c r="C1134" s="332" t="s">
        <v>469</v>
      </c>
      <c r="D1134" s="331" t="s">
        <v>24</v>
      </c>
      <c r="E1134" s="1284">
        <v>1.7999999999999998</v>
      </c>
      <c r="F1134" s="79"/>
    </row>
    <row r="1135" spans="1:6">
      <c r="A1135" s="339"/>
      <c r="B1135" s="325" t="s">
        <v>470</v>
      </c>
      <c r="C1135" s="326" t="s">
        <v>471</v>
      </c>
      <c r="D1135" s="327"/>
      <c r="E1135" s="345"/>
      <c r="F1135" s="79"/>
    </row>
    <row r="1136" spans="1:6">
      <c r="A1136" s="338">
        <v>4.1379999999999999</v>
      </c>
      <c r="B1136" s="329" t="s">
        <v>472</v>
      </c>
      <c r="C1136" s="332" t="s">
        <v>473</v>
      </c>
      <c r="D1136" s="331" t="s">
        <v>24</v>
      </c>
      <c r="E1136" s="1284">
        <v>0.33</v>
      </c>
      <c r="F1136" s="79"/>
    </row>
    <row r="1137" spans="1:6" ht="15" customHeight="1">
      <c r="A1137" s="1446" t="s">
        <v>484</v>
      </c>
      <c r="B1137" s="1447"/>
      <c r="C1137" s="1447"/>
      <c r="D1137" s="1447"/>
      <c r="E1137" s="1448"/>
      <c r="F1137" s="79"/>
    </row>
    <row r="1138" spans="1:6">
      <c r="A1138" s="324"/>
      <c r="B1138" s="325" t="s">
        <v>485</v>
      </c>
      <c r="C1138" s="326" t="s">
        <v>486</v>
      </c>
      <c r="D1138" s="327"/>
      <c r="E1138" s="345"/>
      <c r="F1138" s="79"/>
    </row>
    <row r="1139" spans="1:6">
      <c r="A1139" s="338">
        <v>4.1390000000000002</v>
      </c>
      <c r="B1139" s="329" t="s">
        <v>487</v>
      </c>
      <c r="C1139" s="332" t="s">
        <v>488</v>
      </c>
      <c r="D1139" s="331" t="s">
        <v>49</v>
      </c>
      <c r="E1139" s="1284">
        <v>11.48</v>
      </c>
      <c r="F1139" s="79"/>
    </row>
    <row r="1140" spans="1:6" ht="15" customHeight="1">
      <c r="A1140" s="1446" t="s">
        <v>506</v>
      </c>
      <c r="B1140" s="1447"/>
      <c r="C1140" s="1447"/>
      <c r="D1140" s="1447"/>
      <c r="E1140" s="1448"/>
      <c r="F1140" s="79"/>
    </row>
    <row r="1141" spans="1:6">
      <c r="A1141" s="324"/>
      <c r="B1141" s="325" t="s">
        <v>507</v>
      </c>
      <c r="C1141" s="326" t="s">
        <v>508</v>
      </c>
      <c r="D1141" s="327"/>
      <c r="E1141" s="345"/>
      <c r="F1141" s="79"/>
    </row>
    <row r="1142" spans="1:6">
      <c r="A1142" s="338">
        <v>4.1399999999999997</v>
      </c>
      <c r="B1142" s="329" t="s">
        <v>509</v>
      </c>
      <c r="C1142" s="332" t="s">
        <v>510</v>
      </c>
      <c r="D1142" s="331" t="s">
        <v>28</v>
      </c>
      <c r="E1142" s="1284">
        <v>12.02</v>
      </c>
      <c r="F1142" s="79"/>
    </row>
    <row r="1143" spans="1:6" ht="15" customHeight="1">
      <c r="A1143" s="1446" t="s">
        <v>432</v>
      </c>
      <c r="B1143" s="1447"/>
      <c r="C1143" s="1447"/>
      <c r="D1143" s="1447"/>
      <c r="E1143" s="1448"/>
      <c r="F1143" s="79"/>
    </row>
    <row r="1144" spans="1:6">
      <c r="A1144" s="324"/>
      <c r="B1144" s="325" t="s">
        <v>511</v>
      </c>
      <c r="C1144" s="326" t="s">
        <v>1876</v>
      </c>
      <c r="D1144" s="327"/>
      <c r="E1144" s="345"/>
      <c r="F1144" s="79"/>
    </row>
    <row r="1145" spans="1:6">
      <c r="A1145" s="338">
        <v>4.141</v>
      </c>
      <c r="B1145" s="329" t="s">
        <v>512</v>
      </c>
      <c r="C1145" s="332" t="s">
        <v>1741</v>
      </c>
      <c r="D1145" s="331" t="s">
        <v>49</v>
      </c>
      <c r="E1145" s="1284">
        <v>6.1000000000000005</v>
      </c>
      <c r="F1145" s="79"/>
    </row>
    <row r="1146" spans="1:6">
      <c r="A1146" s="338">
        <v>4.1420000000000003</v>
      </c>
      <c r="B1146" s="333" t="s">
        <v>529</v>
      </c>
      <c r="C1146" s="334" t="s">
        <v>530</v>
      </c>
      <c r="D1146" s="331" t="s">
        <v>49</v>
      </c>
      <c r="E1146" s="1284">
        <v>14.5</v>
      </c>
      <c r="F1146" s="79"/>
    </row>
    <row r="1147" spans="1:6">
      <c r="A1147" s="338">
        <v>4.1429999999999998</v>
      </c>
      <c r="B1147" s="333" t="s">
        <v>516</v>
      </c>
      <c r="C1147" s="334" t="s">
        <v>517</v>
      </c>
      <c r="D1147" s="331" t="s">
        <v>457</v>
      </c>
      <c r="E1147" s="1284">
        <v>384</v>
      </c>
      <c r="F1147" s="79"/>
    </row>
    <row r="1148" spans="1:6">
      <c r="A1148" s="338">
        <v>4.1440000000000001</v>
      </c>
      <c r="B1148" s="333" t="s">
        <v>518</v>
      </c>
      <c r="C1148" s="334" t="s">
        <v>519</v>
      </c>
      <c r="D1148" s="331" t="s">
        <v>24</v>
      </c>
      <c r="E1148" s="1284">
        <v>6.39</v>
      </c>
      <c r="F1148" s="79"/>
    </row>
    <row r="1149" spans="1:6">
      <c r="A1149" s="77"/>
      <c r="B1149" s="78"/>
      <c r="C1149" s="79"/>
      <c r="D1149" s="78"/>
      <c r="E1149" s="80"/>
      <c r="F1149" s="79"/>
    </row>
    <row r="1150" spans="1:6" ht="15.75">
      <c r="A1150" s="108"/>
      <c r="B1150" s="26"/>
      <c r="C1150" s="110" t="s">
        <v>1916</v>
      </c>
      <c r="D1150" s="26"/>
      <c r="E1150" s="109"/>
      <c r="F1150" s="79"/>
    </row>
    <row r="1151" spans="1:6" ht="25.5">
      <c r="A1151" s="111" t="s">
        <v>413</v>
      </c>
      <c r="B1151" s="112" t="s">
        <v>414</v>
      </c>
      <c r="C1151" s="113" t="s">
        <v>415</v>
      </c>
      <c r="D1151" s="26"/>
      <c r="E1151" s="109"/>
      <c r="F1151" s="79"/>
    </row>
    <row r="1152" spans="1:6" ht="15.75">
      <c r="A1152" s="114"/>
      <c r="B1152" s="112" t="s">
        <v>416</v>
      </c>
      <c r="C1152" s="115" t="s">
        <v>425</v>
      </c>
      <c r="D1152" s="26"/>
      <c r="E1152" s="109"/>
      <c r="F1152" s="79"/>
    </row>
    <row r="1153" spans="1:6">
      <c r="A1153" s="114"/>
      <c r="B1153" s="26"/>
      <c r="C1153" s="116"/>
      <c r="D1153" s="26"/>
      <c r="E1153" s="109"/>
      <c r="F1153" s="79"/>
    </row>
    <row r="1154" spans="1:6">
      <c r="A1154" s="149" t="s">
        <v>438</v>
      </c>
      <c r="B1154" s="150" t="s">
        <v>433</v>
      </c>
      <c r="C1154" s="151" t="s">
        <v>434</v>
      </c>
      <c r="D1154" s="931" t="s">
        <v>435</v>
      </c>
      <c r="E1154" s="932" t="s">
        <v>436</v>
      </c>
      <c r="F1154" s="79"/>
    </row>
    <row r="1155" spans="1:6">
      <c r="A1155" s="149" t="s">
        <v>439</v>
      </c>
      <c r="B1155" s="150" t="s">
        <v>437</v>
      </c>
      <c r="C1155" s="151">
        <v>3</v>
      </c>
      <c r="D1155" s="151">
        <v>4</v>
      </c>
      <c r="E1155" s="152">
        <v>5</v>
      </c>
      <c r="F1155" s="79"/>
    </row>
    <row r="1156" spans="1:6">
      <c r="A1156" s="976"/>
      <c r="B1156" s="977"/>
      <c r="C1156" s="977" t="s">
        <v>427</v>
      </c>
      <c r="D1156" s="977"/>
      <c r="E1156" s="978"/>
      <c r="F1156" s="79"/>
    </row>
    <row r="1157" spans="1:6">
      <c r="A1157" s="337"/>
      <c r="B1157" s="325" t="s">
        <v>440</v>
      </c>
      <c r="C1157" s="326" t="s">
        <v>441</v>
      </c>
      <c r="D1157" s="327"/>
      <c r="E1157" s="345"/>
      <c r="F1157" s="79"/>
    </row>
    <row r="1158" spans="1:6">
      <c r="A1158" s="338">
        <v>4.1449999999999996</v>
      </c>
      <c r="B1158" s="329" t="s">
        <v>442</v>
      </c>
      <c r="C1158" s="330" t="s">
        <v>443</v>
      </c>
      <c r="D1158" s="331" t="s">
        <v>24</v>
      </c>
      <c r="E1158" s="1284">
        <v>1109.8399999999999</v>
      </c>
      <c r="F1158" s="79"/>
    </row>
    <row r="1159" spans="1:6">
      <c r="A1159" s="338">
        <v>4.1459999999999999</v>
      </c>
      <c r="B1159" s="329" t="s">
        <v>545</v>
      </c>
      <c r="C1159" s="332" t="s">
        <v>546</v>
      </c>
      <c r="D1159" s="331" t="s">
        <v>28</v>
      </c>
      <c r="E1159" s="1284">
        <v>916</v>
      </c>
      <c r="F1159" s="79"/>
    </row>
    <row r="1160" spans="1:6">
      <c r="A1160" s="338">
        <v>4.1470000000000002</v>
      </c>
      <c r="B1160" s="329" t="s">
        <v>444</v>
      </c>
      <c r="C1160" s="332" t="s">
        <v>445</v>
      </c>
      <c r="D1160" s="331" t="s">
        <v>24</v>
      </c>
      <c r="E1160" s="1284">
        <v>758.84</v>
      </c>
      <c r="F1160" s="79"/>
    </row>
    <row r="1161" spans="1:6">
      <c r="A1161" s="338">
        <v>4.1479999999999997</v>
      </c>
      <c r="B1161" s="329" t="s">
        <v>446</v>
      </c>
      <c r="C1161" s="332" t="s">
        <v>447</v>
      </c>
      <c r="D1161" s="331" t="s">
        <v>24</v>
      </c>
      <c r="E1161" s="1284">
        <v>35.409999999999997</v>
      </c>
      <c r="F1161" s="79"/>
    </row>
    <row r="1162" spans="1:6">
      <c r="A1162" s="339"/>
      <c r="B1162" s="325" t="s">
        <v>448</v>
      </c>
      <c r="C1162" s="326" t="s">
        <v>449</v>
      </c>
      <c r="D1162" s="327"/>
      <c r="E1162" s="345"/>
      <c r="F1162" s="79"/>
    </row>
    <row r="1163" spans="1:6">
      <c r="A1163" s="1144">
        <v>4.149</v>
      </c>
      <c r="B1163" s="1136" t="s">
        <v>450</v>
      </c>
      <c r="C1163" s="1137" t="s">
        <v>451</v>
      </c>
      <c r="D1163" s="1138" t="s">
        <v>49</v>
      </c>
      <c r="E1163" s="1286">
        <v>538.70000000000005</v>
      </c>
      <c r="F1163" s="79"/>
    </row>
    <row r="1164" spans="1:6" ht="15" customHeight="1">
      <c r="A1164" s="1446" t="s">
        <v>428</v>
      </c>
      <c r="B1164" s="1447"/>
      <c r="C1164" s="1447"/>
      <c r="D1164" s="1447"/>
      <c r="E1164" s="1448"/>
      <c r="F1164" s="79"/>
    </row>
    <row r="1165" spans="1:6">
      <c r="A1165" s="324"/>
      <c r="B1165" s="325" t="s">
        <v>453</v>
      </c>
      <c r="C1165" s="326" t="s">
        <v>454</v>
      </c>
      <c r="D1165" s="327"/>
      <c r="E1165" s="345"/>
      <c r="F1165" s="79"/>
    </row>
    <row r="1166" spans="1:6">
      <c r="A1166" s="338">
        <v>4.1500000000000004</v>
      </c>
      <c r="B1166" s="329" t="s">
        <v>455</v>
      </c>
      <c r="C1166" s="332" t="s">
        <v>456</v>
      </c>
      <c r="D1166" s="331" t="s">
        <v>457</v>
      </c>
      <c r="E1166" s="1284">
        <v>24036.5</v>
      </c>
      <c r="F1166" s="79"/>
    </row>
    <row r="1167" spans="1:6">
      <c r="A1167" s="1446" t="s">
        <v>429</v>
      </c>
      <c r="B1167" s="1447"/>
      <c r="C1167" s="1447"/>
      <c r="D1167" s="1447"/>
      <c r="E1167" s="1448"/>
      <c r="F1167" s="79"/>
    </row>
    <row r="1168" spans="1:6">
      <c r="A1168" s="324"/>
      <c r="B1168" s="325" t="s">
        <v>458</v>
      </c>
      <c r="C1168" s="326" t="s">
        <v>459</v>
      </c>
      <c r="D1168" s="327"/>
      <c r="E1168" s="345"/>
      <c r="F1168" s="79"/>
    </row>
    <row r="1169" spans="1:6">
      <c r="A1169" s="338">
        <v>4.1509999999999998</v>
      </c>
      <c r="B1169" s="329" t="s">
        <v>460</v>
      </c>
      <c r="C1169" s="332" t="s">
        <v>461</v>
      </c>
      <c r="D1169" s="331" t="s">
        <v>24</v>
      </c>
      <c r="E1169" s="1284">
        <v>96.2</v>
      </c>
      <c r="F1169" s="79"/>
    </row>
    <row r="1170" spans="1:6">
      <c r="A1170" s="338">
        <v>4.1520000000000001</v>
      </c>
      <c r="B1170" s="329" t="s">
        <v>462</v>
      </c>
      <c r="C1170" s="332" t="s">
        <v>463</v>
      </c>
      <c r="D1170" s="331" t="s">
        <v>24</v>
      </c>
      <c r="E1170" s="1284">
        <v>39.200000000000003</v>
      </c>
      <c r="F1170" s="79"/>
    </row>
    <row r="1171" spans="1:6">
      <c r="A1171" s="338">
        <v>4.1529999999999996</v>
      </c>
      <c r="B1171" s="329" t="s">
        <v>466</v>
      </c>
      <c r="C1171" s="332" t="s">
        <v>467</v>
      </c>
      <c r="D1171" s="331" t="s">
        <v>24</v>
      </c>
      <c r="E1171" s="1284">
        <v>26.84</v>
      </c>
      <c r="F1171" s="79"/>
    </row>
    <row r="1172" spans="1:6">
      <c r="A1172" s="338">
        <v>4.1539999999999999</v>
      </c>
      <c r="B1172" s="329" t="s">
        <v>468</v>
      </c>
      <c r="C1172" s="332" t="s">
        <v>469</v>
      </c>
      <c r="D1172" s="331" t="s">
        <v>24</v>
      </c>
      <c r="E1172" s="1284">
        <v>2.9</v>
      </c>
      <c r="F1172" s="79"/>
    </row>
    <row r="1173" spans="1:6">
      <c r="A1173" s="339"/>
      <c r="B1173" s="325" t="s">
        <v>470</v>
      </c>
      <c r="C1173" s="326" t="s">
        <v>471</v>
      </c>
      <c r="D1173" s="327"/>
      <c r="E1173" s="345"/>
      <c r="F1173" s="79"/>
    </row>
    <row r="1174" spans="1:6">
      <c r="A1174" s="1144">
        <v>4.1550000000000002</v>
      </c>
      <c r="B1174" s="1136" t="s">
        <v>472</v>
      </c>
      <c r="C1174" s="1137" t="s">
        <v>473</v>
      </c>
      <c r="D1174" s="1138" t="s">
        <v>24</v>
      </c>
      <c r="E1174" s="1286">
        <v>27</v>
      </c>
      <c r="F1174" s="79"/>
    </row>
    <row r="1175" spans="1:6">
      <c r="A1175" s="339"/>
      <c r="B1175" s="325" t="s">
        <v>531</v>
      </c>
      <c r="C1175" s="326" t="s">
        <v>532</v>
      </c>
      <c r="D1175" s="327"/>
      <c r="E1175" s="345"/>
      <c r="F1175" s="79"/>
    </row>
    <row r="1176" spans="1:6">
      <c r="A1176" s="338">
        <v>4.1559999999999997</v>
      </c>
      <c r="B1176" s="329" t="s">
        <v>533</v>
      </c>
      <c r="C1176" s="332" t="s">
        <v>534</v>
      </c>
      <c r="D1176" s="331" t="s">
        <v>49</v>
      </c>
      <c r="E1176" s="1284">
        <v>19.880000000000003</v>
      </c>
      <c r="F1176" s="79"/>
    </row>
    <row r="1177" spans="1:6" ht="15" customHeight="1">
      <c r="A1177" s="1446" t="s">
        <v>484</v>
      </c>
      <c r="B1177" s="1447"/>
      <c r="C1177" s="1447"/>
      <c r="D1177" s="1447"/>
      <c r="E1177" s="1448"/>
      <c r="F1177" s="79"/>
    </row>
    <row r="1178" spans="1:6">
      <c r="A1178" s="324"/>
      <c r="B1178" s="325" t="s">
        <v>485</v>
      </c>
      <c r="C1178" s="326" t="s">
        <v>486</v>
      </c>
      <c r="D1178" s="327"/>
      <c r="E1178" s="345"/>
      <c r="F1178" s="79"/>
    </row>
    <row r="1179" spans="1:6">
      <c r="A1179" s="338">
        <v>4.157</v>
      </c>
      <c r="B1179" s="329" t="s">
        <v>487</v>
      </c>
      <c r="C1179" s="332" t="s">
        <v>488</v>
      </c>
      <c r="D1179" s="331" t="s">
        <v>49</v>
      </c>
      <c r="E1179" s="1284">
        <v>392.84000000000003</v>
      </c>
      <c r="F1179" s="79"/>
    </row>
    <row r="1180" spans="1:6" ht="27">
      <c r="A1180" s="338">
        <v>4.1580000000000004</v>
      </c>
      <c r="B1180" s="333" t="s">
        <v>489</v>
      </c>
      <c r="C1180" s="334" t="s">
        <v>490</v>
      </c>
      <c r="D1180" s="331" t="s">
        <v>49</v>
      </c>
      <c r="E1180" s="1284">
        <v>219.14000000000001</v>
      </c>
      <c r="F1180" s="79"/>
    </row>
    <row r="1181" spans="1:6">
      <c r="A1181" s="339"/>
      <c r="B1181" s="325" t="s">
        <v>535</v>
      </c>
      <c r="C1181" s="326" t="s">
        <v>536</v>
      </c>
      <c r="D1181" s="327"/>
      <c r="E1181" s="345"/>
      <c r="F1181" s="79"/>
    </row>
    <row r="1182" spans="1:6">
      <c r="A1182" s="338">
        <v>4.1589999999999998</v>
      </c>
      <c r="B1182" s="333" t="s">
        <v>537</v>
      </c>
      <c r="C1182" s="334" t="s">
        <v>538</v>
      </c>
      <c r="D1182" s="331" t="s">
        <v>49</v>
      </c>
      <c r="E1182" s="1284">
        <v>48.480000000000004</v>
      </c>
      <c r="F1182" s="79"/>
    </row>
    <row r="1183" spans="1:6">
      <c r="A1183" s="338">
        <v>4.16</v>
      </c>
      <c r="B1183" s="333" t="s">
        <v>491</v>
      </c>
      <c r="C1183" s="334" t="s">
        <v>492</v>
      </c>
      <c r="D1183" s="331" t="s">
        <v>49</v>
      </c>
      <c r="E1183" s="1284">
        <v>163.19999999999999</v>
      </c>
      <c r="F1183" s="79"/>
    </row>
    <row r="1184" spans="1:6">
      <c r="A1184" s="339"/>
      <c r="B1184" s="325" t="s">
        <v>539</v>
      </c>
      <c r="C1184" s="326" t="s">
        <v>540</v>
      </c>
      <c r="D1184" s="327"/>
      <c r="E1184" s="345"/>
      <c r="F1184" s="79"/>
    </row>
    <row r="1185" spans="1:6">
      <c r="A1185" s="338">
        <v>4.1609999999999996</v>
      </c>
      <c r="B1185" s="333" t="s">
        <v>493</v>
      </c>
      <c r="C1185" s="334" t="s">
        <v>494</v>
      </c>
      <c r="D1185" s="331" t="s">
        <v>49</v>
      </c>
      <c r="E1185" s="1284">
        <v>23.76</v>
      </c>
      <c r="F1185" s="79"/>
    </row>
    <row r="1186" spans="1:6" ht="15" customHeight="1">
      <c r="A1186" s="1446" t="s">
        <v>431</v>
      </c>
      <c r="B1186" s="1447"/>
      <c r="C1186" s="1447"/>
      <c r="D1186" s="1447"/>
      <c r="E1186" s="1448"/>
      <c r="F1186" s="79"/>
    </row>
    <row r="1187" spans="1:6">
      <c r="A1187" s="324"/>
      <c r="B1187" s="325" t="s">
        <v>547</v>
      </c>
      <c r="C1187" s="326" t="s">
        <v>548</v>
      </c>
      <c r="D1187" s="327"/>
      <c r="E1187" s="345"/>
      <c r="F1187" s="79"/>
    </row>
    <row r="1188" spans="1:6">
      <c r="A1188" s="324"/>
      <c r="B1188" s="325" t="s">
        <v>495</v>
      </c>
      <c r="C1188" s="326" t="s">
        <v>496</v>
      </c>
      <c r="D1188" s="327"/>
      <c r="E1188" s="345"/>
      <c r="F1188" s="79"/>
    </row>
    <row r="1189" spans="1:6">
      <c r="A1189" s="338">
        <v>4.1619999999999999</v>
      </c>
      <c r="B1189" s="333" t="s">
        <v>497</v>
      </c>
      <c r="C1189" s="334" t="s">
        <v>498</v>
      </c>
      <c r="D1189" s="344" t="s">
        <v>49</v>
      </c>
      <c r="E1189" s="1285">
        <v>295.24</v>
      </c>
      <c r="F1189" s="79"/>
    </row>
    <row r="1190" spans="1:6">
      <c r="A1190" s="338">
        <v>4.1630000000000003</v>
      </c>
      <c r="B1190" s="333" t="s">
        <v>499</v>
      </c>
      <c r="C1190" s="334" t="s">
        <v>500</v>
      </c>
      <c r="D1190" s="344" t="s">
        <v>28</v>
      </c>
      <c r="E1190" s="1285">
        <v>56.359999999999992</v>
      </c>
      <c r="F1190" s="79"/>
    </row>
    <row r="1191" spans="1:6" ht="15" customHeight="1">
      <c r="A1191" s="1446" t="s">
        <v>501</v>
      </c>
      <c r="B1191" s="1447"/>
      <c r="C1191" s="1447"/>
      <c r="D1191" s="1447"/>
      <c r="E1191" s="1448"/>
      <c r="F1191" s="79"/>
    </row>
    <row r="1192" spans="1:6">
      <c r="A1192" s="324"/>
      <c r="B1192" s="325" t="s">
        <v>502</v>
      </c>
      <c r="C1192" s="326" t="s">
        <v>503</v>
      </c>
      <c r="D1192" s="327"/>
      <c r="E1192" s="345"/>
      <c r="F1192" s="79"/>
    </row>
    <row r="1193" spans="1:6">
      <c r="A1193" s="338">
        <v>4.1639999999999997</v>
      </c>
      <c r="B1193" s="333" t="s">
        <v>504</v>
      </c>
      <c r="C1193" s="334" t="s">
        <v>505</v>
      </c>
      <c r="D1193" s="331" t="s">
        <v>28</v>
      </c>
      <c r="E1193" s="1284">
        <v>13.52</v>
      </c>
      <c r="F1193" s="79"/>
    </row>
    <row r="1194" spans="1:6" ht="15" customHeight="1">
      <c r="A1194" s="1446" t="s">
        <v>506</v>
      </c>
      <c r="B1194" s="1447"/>
      <c r="C1194" s="1447"/>
      <c r="D1194" s="1447"/>
      <c r="E1194" s="1448"/>
      <c r="F1194" s="79"/>
    </row>
    <row r="1195" spans="1:6">
      <c r="A1195" s="324"/>
      <c r="B1195" s="325" t="s">
        <v>507</v>
      </c>
      <c r="C1195" s="326" t="s">
        <v>508</v>
      </c>
      <c r="D1195" s="327"/>
      <c r="E1195" s="345"/>
      <c r="F1195" s="79"/>
    </row>
    <row r="1196" spans="1:6">
      <c r="A1196" s="338">
        <v>4.165</v>
      </c>
      <c r="B1196" s="329" t="s">
        <v>509</v>
      </c>
      <c r="C1196" s="332" t="s">
        <v>510</v>
      </c>
      <c r="D1196" s="331" t="s">
        <v>28</v>
      </c>
      <c r="E1196" s="1284">
        <v>63.42</v>
      </c>
      <c r="F1196" s="79"/>
    </row>
    <row r="1197" spans="1:6" ht="15" customHeight="1">
      <c r="A1197" s="1446" t="s">
        <v>432</v>
      </c>
      <c r="B1197" s="1447"/>
      <c r="C1197" s="1447"/>
      <c r="D1197" s="1447"/>
      <c r="E1197" s="1448"/>
      <c r="F1197" s="79"/>
    </row>
    <row r="1198" spans="1:6">
      <c r="A1198" s="324"/>
      <c r="B1198" s="325" t="s">
        <v>511</v>
      </c>
      <c r="C1198" s="326" t="s">
        <v>1876</v>
      </c>
      <c r="D1198" s="327"/>
      <c r="E1198" s="345"/>
      <c r="F1198" s="79"/>
    </row>
    <row r="1199" spans="1:6">
      <c r="A1199" s="338">
        <v>4.1660000000000004</v>
      </c>
      <c r="B1199" s="329" t="s">
        <v>512</v>
      </c>
      <c r="C1199" s="332" t="s">
        <v>513</v>
      </c>
      <c r="D1199" s="331" t="s">
        <v>49</v>
      </c>
      <c r="E1199" s="1284">
        <v>183.91</v>
      </c>
      <c r="F1199" s="79"/>
    </row>
    <row r="1200" spans="1:6">
      <c r="A1200" s="338">
        <v>4.1669999999999998</v>
      </c>
      <c r="B1200" s="329" t="s">
        <v>541</v>
      </c>
      <c r="C1200" s="332" t="s">
        <v>542</v>
      </c>
      <c r="D1200" s="331" t="s">
        <v>28</v>
      </c>
      <c r="E1200" s="1284">
        <v>76</v>
      </c>
      <c r="F1200" s="79"/>
    </row>
    <row r="1201" spans="1:6">
      <c r="A1201" s="338">
        <v>4.1680000000000001</v>
      </c>
      <c r="B1201" s="333" t="s">
        <v>543</v>
      </c>
      <c r="C1201" s="334" t="s">
        <v>544</v>
      </c>
      <c r="D1201" s="331" t="s">
        <v>49</v>
      </c>
      <c r="E1201" s="1284">
        <v>125.52000000000001</v>
      </c>
      <c r="F1201" s="79"/>
    </row>
    <row r="1202" spans="1:6">
      <c r="A1202" s="338">
        <v>4.1689999999999996</v>
      </c>
      <c r="B1202" s="333" t="s">
        <v>514</v>
      </c>
      <c r="C1202" s="334" t="s">
        <v>515</v>
      </c>
      <c r="D1202" s="331" t="s">
        <v>105</v>
      </c>
      <c r="E1202" s="1284">
        <v>11</v>
      </c>
      <c r="F1202" s="79"/>
    </row>
    <row r="1203" spans="1:6">
      <c r="A1203" s="338">
        <v>4.17</v>
      </c>
      <c r="B1203" s="333" t="s">
        <v>516</v>
      </c>
      <c r="C1203" s="334" t="s">
        <v>517</v>
      </c>
      <c r="D1203" s="331" t="s">
        <v>457</v>
      </c>
      <c r="E1203" s="1284">
        <v>1440</v>
      </c>
      <c r="F1203" s="79"/>
    </row>
    <row r="1204" spans="1:6">
      <c r="A1204" s="338">
        <v>4.1710000000000003</v>
      </c>
      <c r="B1204" s="333" t="s">
        <v>518</v>
      </c>
      <c r="C1204" s="334" t="s">
        <v>519</v>
      </c>
      <c r="D1204" s="331" t="s">
        <v>24</v>
      </c>
      <c r="E1204" s="1284">
        <v>85.47</v>
      </c>
      <c r="F1204" s="79"/>
    </row>
    <row r="1205" spans="1:6">
      <c r="A1205" s="338">
        <v>4.1719999999999997</v>
      </c>
      <c r="B1205" s="333" t="s">
        <v>520</v>
      </c>
      <c r="C1205" s="334" t="s">
        <v>521</v>
      </c>
      <c r="D1205" s="331" t="s">
        <v>49</v>
      </c>
      <c r="E1205" s="1284">
        <v>131.69999999999999</v>
      </c>
      <c r="F1205" s="79"/>
    </row>
    <row r="1206" spans="1:6">
      <c r="A1206" s="324"/>
      <c r="B1206" s="325" t="s">
        <v>522</v>
      </c>
      <c r="C1206" s="326" t="s">
        <v>1877</v>
      </c>
      <c r="D1206" s="327"/>
      <c r="E1206" s="345"/>
      <c r="F1206" s="79"/>
    </row>
    <row r="1207" spans="1:6">
      <c r="A1207" s="338">
        <v>4.173</v>
      </c>
      <c r="B1207" s="329" t="s">
        <v>523</v>
      </c>
      <c r="C1207" s="332" t="s">
        <v>524</v>
      </c>
      <c r="D1207" s="331" t="s">
        <v>105</v>
      </c>
      <c r="E1207" s="1284">
        <v>1</v>
      </c>
      <c r="F1207" s="79"/>
    </row>
    <row r="1208" spans="1:6">
      <c r="A1208" s="77"/>
      <c r="B1208" s="78"/>
      <c r="C1208" s="79"/>
      <c r="D1208" s="78"/>
      <c r="E1208" s="80"/>
      <c r="F1208" s="79"/>
    </row>
    <row r="1209" spans="1:6" ht="15.75">
      <c r="A1209" s="108"/>
      <c r="B1209" s="26"/>
      <c r="C1209" s="110" t="s">
        <v>1916</v>
      </c>
      <c r="D1209" s="26"/>
      <c r="E1209" s="109"/>
      <c r="F1209" s="79"/>
    </row>
    <row r="1210" spans="1:6" ht="25.5">
      <c r="A1210" s="111" t="s">
        <v>413</v>
      </c>
      <c r="B1210" s="112" t="s">
        <v>414</v>
      </c>
      <c r="C1210" s="113" t="s">
        <v>415</v>
      </c>
      <c r="D1210" s="26"/>
      <c r="E1210" s="109"/>
      <c r="F1210" s="79"/>
    </row>
    <row r="1211" spans="1:6" ht="15.75">
      <c r="A1211" s="114"/>
      <c r="B1211" s="112" t="s">
        <v>416</v>
      </c>
      <c r="C1211" s="115" t="s">
        <v>426</v>
      </c>
      <c r="D1211" s="26"/>
      <c r="E1211" s="109"/>
      <c r="F1211" s="79"/>
    </row>
    <row r="1212" spans="1:6">
      <c r="A1212" s="114"/>
      <c r="B1212" s="26"/>
      <c r="C1212" s="116"/>
      <c r="D1212" s="26"/>
      <c r="E1212" s="109"/>
      <c r="F1212" s="79"/>
    </row>
    <row r="1213" spans="1:6">
      <c r="A1213" s="149" t="s">
        <v>438</v>
      </c>
      <c r="B1213" s="150" t="s">
        <v>433</v>
      </c>
      <c r="C1213" s="151" t="s">
        <v>434</v>
      </c>
      <c r="D1213" s="931" t="s">
        <v>435</v>
      </c>
      <c r="E1213" s="932" t="s">
        <v>436</v>
      </c>
      <c r="F1213" s="79"/>
    </row>
    <row r="1214" spans="1:6">
      <c r="A1214" s="149" t="s">
        <v>439</v>
      </c>
      <c r="B1214" s="150" t="s">
        <v>437</v>
      </c>
      <c r="C1214" s="151">
        <v>3</v>
      </c>
      <c r="D1214" s="151">
        <v>4</v>
      </c>
      <c r="E1214" s="152">
        <v>5</v>
      </c>
      <c r="F1214" s="79"/>
    </row>
    <row r="1215" spans="1:6">
      <c r="A1215" s="976"/>
      <c r="B1215" s="977"/>
      <c r="C1215" s="977" t="s">
        <v>427</v>
      </c>
      <c r="D1215" s="977"/>
      <c r="E1215" s="978"/>
      <c r="F1215" s="79"/>
    </row>
    <row r="1216" spans="1:6">
      <c r="A1216" s="337"/>
      <c r="B1216" s="325" t="s">
        <v>440</v>
      </c>
      <c r="C1216" s="326" t="s">
        <v>441</v>
      </c>
      <c r="D1216" s="327"/>
      <c r="E1216" s="345"/>
      <c r="F1216" s="79"/>
    </row>
    <row r="1217" spans="1:6">
      <c r="A1217" s="338">
        <v>4.1740000000000004</v>
      </c>
      <c r="B1217" s="329" t="s">
        <v>442</v>
      </c>
      <c r="C1217" s="330" t="s">
        <v>443</v>
      </c>
      <c r="D1217" s="331" t="s">
        <v>24</v>
      </c>
      <c r="E1217" s="1284">
        <v>21.97</v>
      </c>
      <c r="F1217" s="79"/>
    </row>
    <row r="1218" spans="1:6">
      <c r="A1218" s="338">
        <v>4.1749999999999998</v>
      </c>
      <c r="B1218" s="329" t="s">
        <v>525</v>
      </c>
      <c r="C1218" s="330" t="s">
        <v>526</v>
      </c>
      <c r="D1218" s="331" t="s">
        <v>24</v>
      </c>
      <c r="E1218" s="1284">
        <v>33.75</v>
      </c>
      <c r="F1218" s="79"/>
    </row>
    <row r="1219" spans="1:6">
      <c r="A1219" s="346"/>
      <c r="B1219" s="325" t="s">
        <v>448</v>
      </c>
      <c r="C1219" s="326" t="s">
        <v>449</v>
      </c>
      <c r="D1219" s="327"/>
      <c r="E1219" s="345"/>
      <c r="F1219" s="79"/>
    </row>
    <row r="1220" spans="1:6">
      <c r="A1220" s="338">
        <v>4.1760000000000002</v>
      </c>
      <c r="B1220" s="329" t="s">
        <v>450</v>
      </c>
      <c r="C1220" s="332" t="s">
        <v>451</v>
      </c>
      <c r="D1220" s="331" t="s">
        <v>49</v>
      </c>
      <c r="E1220" s="1284">
        <v>4.5</v>
      </c>
      <c r="F1220" s="79"/>
    </row>
    <row r="1221" spans="1:6">
      <c r="A1221" s="976"/>
      <c r="B1221" s="977"/>
      <c r="C1221" s="977" t="s">
        <v>432</v>
      </c>
      <c r="D1221" s="977"/>
      <c r="E1221" s="978"/>
      <c r="F1221" s="79"/>
    </row>
    <row r="1222" spans="1:6">
      <c r="A1222" s="337"/>
      <c r="B1222" s="325" t="s">
        <v>511</v>
      </c>
      <c r="C1222" s="326" t="s">
        <v>1876</v>
      </c>
      <c r="D1222" s="327"/>
      <c r="E1222" s="345"/>
      <c r="F1222" s="79"/>
    </row>
    <row r="1223" spans="1:6" ht="15.75" thickBot="1">
      <c r="A1223" s="338">
        <v>4.1769999999999996</v>
      </c>
      <c r="B1223" s="333" t="s">
        <v>518</v>
      </c>
      <c r="C1223" s="334" t="s">
        <v>519</v>
      </c>
      <c r="D1223" s="331" t="s">
        <v>24</v>
      </c>
      <c r="E1223" s="1284">
        <v>4.4000000000000004</v>
      </c>
      <c r="F1223" s="79"/>
    </row>
    <row r="1224" spans="1:6" ht="17.25" thickTop="1">
      <c r="A1224" s="1016"/>
      <c r="B1224" s="364"/>
      <c r="C1224" s="365"/>
      <c r="D1224" s="364"/>
      <c r="E1224" s="1017"/>
    </row>
    <row r="1225" spans="1:6" ht="16.5">
      <c r="A1225" s="1018"/>
      <c r="B1225" s="347"/>
      <c r="C1225" s="348"/>
      <c r="D1225" s="347"/>
      <c r="E1225" s="1019"/>
    </row>
    <row r="1226" spans="1:6">
      <c r="A1226" s="63"/>
      <c r="B1226" s="5"/>
      <c r="C1226" s="4"/>
      <c r="D1226" s="5"/>
      <c r="E1226" s="57"/>
    </row>
    <row r="1227" spans="1:6">
      <c r="A1227" s="55"/>
      <c r="B1227" s="5"/>
      <c r="C1227" s="4"/>
      <c r="D1227" s="5"/>
      <c r="E1227" s="56"/>
    </row>
    <row r="1228" spans="1:6">
      <c r="A1228" s="55"/>
      <c r="B1228" s="5"/>
      <c r="C1228" s="4"/>
      <c r="D1228" s="5"/>
      <c r="E1228" s="57"/>
    </row>
    <row r="1229" spans="1:6" ht="15.75" thickBot="1">
      <c r="A1229" s="1006"/>
      <c r="B1229" s="353"/>
      <c r="C1229" s="354"/>
      <c r="D1229" s="353"/>
      <c r="E1229" s="1007"/>
    </row>
    <row r="1230" spans="1:6" ht="75" customHeight="1" thickTop="1">
      <c r="A1230" s="1318" t="s">
        <v>1868</v>
      </c>
      <c r="B1230" s="1319"/>
      <c r="C1230" s="1319"/>
      <c r="D1230" s="1319"/>
      <c r="E1230" s="1320"/>
    </row>
    <row r="1231" spans="1:6" ht="15.75">
      <c r="A1231" s="1455"/>
      <c r="B1231" s="1456"/>
      <c r="C1231" s="1456"/>
      <c r="D1231" s="1456"/>
      <c r="E1231" s="1457"/>
    </row>
    <row r="1232" spans="1:6" ht="20.25">
      <c r="A1232" s="1443" t="s">
        <v>1915</v>
      </c>
      <c r="B1232" s="1444"/>
      <c r="C1232" s="1444"/>
      <c r="D1232" s="1444"/>
      <c r="E1232" s="1445"/>
    </row>
    <row r="1233" spans="1:5" ht="20.25">
      <c r="A1233" s="1443"/>
      <c r="B1233" s="1444"/>
      <c r="C1233" s="1444"/>
      <c r="D1233" s="1444"/>
      <c r="E1233" s="1445"/>
    </row>
    <row r="1234" spans="1:5" ht="20.25">
      <c r="A1234" s="1357" t="s">
        <v>1881</v>
      </c>
      <c r="B1234" s="1358"/>
      <c r="C1234" s="1358"/>
      <c r="D1234" s="1358"/>
      <c r="E1234" s="1359"/>
    </row>
    <row r="1235" spans="1:5" ht="20.25">
      <c r="A1235" s="981"/>
      <c r="B1235" s="982"/>
      <c r="C1235" s="982"/>
      <c r="D1235" s="982"/>
      <c r="E1235" s="983"/>
    </row>
    <row r="1236" spans="1:5" ht="20.25">
      <c r="A1236" s="981"/>
      <c r="B1236" s="982"/>
      <c r="C1236" s="982"/>
      <c r="D1236" s="982"/>
      <c r="E1236" s="983"/>
    </row>
    <row r="1237" spans="1:5" ht="20.25">
      <c r="A1237" s="981"/>
      <c r="B1237" s="982"/>
      <c r="C1237" s="982"/>
      <c r="D1237" s="982"/>
      <c r="E1237" s="983"/>
    </row>
    <row r="1238" spans="1:5">
      <c r="A1238" s="55"/>
      <c r="B1238" s="5"/>
      <c r="C1238" s="4"/>
      <c r="D1238" s="5"/>
      <c r="E1238" s="57"/>
    </row>
    <row r="1239" spans="1:5">
      <c r="A1239" s="55"/>
      <c r="B1239" s="6"/>
      <c r="C1239" s="3"/>
      <c r="D1239" s="6"/>
      <c r="E1239" s="58"/>
    </row>
    <row r="1240" spans="1:5">
      <c r="A1240" s="1461" t="s">
        <v>0</v>
      </c>
      <c r="B1240" s="1462"/>
      <c r="C1240" s="1462"/>
      <c r="D1240" s="1462"/>
      <c r="E1240" s="1463"/>
    </row>
    <row r="1241" spans="1:5">
      <c r="A1241" s="1426" t="s">
        <v>1</v>
      </c>
      <c r="B1241" s="1427"/>
      <c r="C1241" s="1427"/>
      <c r="D1241" s="1427"/>
      <c r="E1241" s="1428"/>
    </row>
    <row r="1242" spans="1:5">
      <c r="A1242" s="59"/>
      <c r="B1242" s="699" t="s">
        <v>2</v>
      </c>
      <c r="C1242" s="701">
        <v>45</v>
      </c>
      <c r="D1242" s="699" t="s">
        <v>3</v>
      </c>
      <c r="E1242" s="903" t="s">
        <v>4</v>
      </c>
    </row>
    <row r="1243" spans="1:5" ht="24" customHeight="1">
      <c r="A1243" s="60"/>
      <c r="B1243" s="700" t="s">
        <v>5</v>
      </c>
      <c r="C1243" s="702" t="s">
        <v>6</v>
      </c>
      <c r="D1243" s="700" t="s">
        <v>7</v>
      </c>
      <c r="E1243" s="904" t="s">
        <v>8</v>
      </c>
    </row>
    <row r="1244" spans="1:5" ht="86.25" customHeight="1">
      <c r="A1244" s="60"/>
      <c r="B1244" s="700" t="s">
        <v>9</v>
      </c>
      <c r="C1244" s="702" t="s">
        <v>10</v>
      </c>
      <c r="D1244" s="700" t="s">
        <v>11</v>
      </c>
      <c r="E1244" s="904" t="s">
        <v>12</v>
      </c>
    </row>
    <row r="1245" spans="1:5">
      <c r="A1245" s="63"/>
      <c r="B1245" s="5"/>
      <c r="C1245" s="4"/>
      <c r="D1245" s="5"/>
      <c r="E1245" s="57"/>
    </row>
    <row r="1246" spans="1:5" ht="15.75">
      <c r="A1246" s="745"/>
      <c r="B1246" s="737"/>
      <c r="C1246" s="746"/>
      <c r="D1246" s="742"/>
      <c r="E1246" s="741"/>
    </row>
    <row r="1247" spans="1:5">
      <c r="A1247" s="64"/>
      <c r="B1247" s="2"/>
      <c r="C1247" s="1"/>
      <c r="D1247" s="2"/>
      <c r="E1247" s="65"/>
    </row>
    <row r="1248" spans="1:5">
      <c r="A1248" s="1429"/>
      <c r="B1248" s="1430"/>
      <c r="C1248" s="1430"/>
      <c r="D1248" s="1430"/>
      <c r="E1248" s="1431"/>
    </row>
    <row r="1249" spans="1:6">
      <c r="A1249" s="64"/>
      <c r="B1249" s="2"/>
      <c r="C1249" s="1"/>
      <c r="D1249" s="2"/>
      <c r="E1249" s="65"/>
    </row>
    <row r="1250" spans="1:6" ht="15" customHeight="1">
      <c r="A1250" s="1339" t="s">
        <v>1868</v>
      </c>
      <c r="B1250" s="1340"/>
      <c r="C1250" s="1341"/>
      <c r="D1250" s="1432" t="s">
        <v>1915</v>
      </c>
      <c r="E1250" s="1433"/>
    </row>
    <row r="1251" spans="1:6">
      <c r="A1251" s="1342"/>
      <c r="B1251" s="1343"/>
      <c r="C1251" s="1344"/>
      <c r="D1251" s="1434"/>
      <c r="E1251" s="1435"/>
    </row>
    <row r="1252" spans="1:6">
      <c r="A1252" s="1342"/>
      <c r="B1252" s="1343"/>
      <c r="C1252" s="1344"/>
      <c r="D1252" s="1436" t="s">
        <v>1881</v>
      </c>
      <c r="E1252" s="1437"/>
    </row>
    <row r="1253" spans="1:6" ht="15.75" thickBot="1">
      <c r="A1253" s="1345"/>
      <c r="B1253" s="1346"/>
      <c r="C1253" s="1347"/>
      <c r="D1253" s="1438"/>
      <c r="E1253" s="1439"/>
    </row>
    <row r="1254" spans="1:6" ht="15.75" thickTop="1">
      <c r="A1254" s="1464" t="s">
        <v>13</v>
      </c>
      <c r="B1254" s="985" t="s">
        <v>14</v>
      </c>
      <c r="C1254" s="1467" t="s">
        <v>15</v>
      </c>
      <c r="D1254" s="986" t="s">
        <v>16</v>
      </c>
      <c r="E1254" s="66" t="s">
        <v>17</v>
      </c>
    </row>
    <row r="1255" spans="1:6">
      <c r="A1255" s="1465"/>
      <c r="B1255" s="986" t="s">
        <v>18</v>
      </c>
      <c r="C1255" s="1468"/>
      <c r="D1255" s="986" t="s">
        <v>19</v>
      </c>
      <c r="E1255" s="66" t="s">
        <v>20</v>
      </c>
    </row>
    <row r="1256" spans="1:6">
      <c r="A1256" s="1466"/>
      <c r="B1256" s="7"/>
      <c r="C1256" s="1469"/>
      <c r="D1256" s="987"/>
      <c r="E1256" s="67"/>
    </row>
    <row r="1257" spans="1:6">
      <c r="A1257" s="40">
        <v>1</v>
      </c>
      <c r="B1257" s="8">
        <v>2</v>
      </c>
      <c r="C1257" s="8">
        <v>3</v>
      </c>
      <c r="D1257" s="8">
        <v>4</v>
      </c>
      <c r="E1257" s="68">
        <v>5</v>
      </c>
    </row>
    <row r="1258" spans="1:6">
      <c r="A1258" s="1470" t="s">
        <v>549</v>
      </c>
      <c r="B1258" s="1471"/>
      <c r="C1258" s="1471"/>
      <c r="D1258" s="1471"/>
      <c r="E1258" s="1472"/>
    </row>
    <row r="1259" spans="1:6">
      <c r="A1259" s="1147">
        <v>5.0999999999999996</v>
      </c>
      <c r="B1259" s="1148" t="s">
        <v>550</v>
      </c>
      <c r="C1259" s="1145" t="s">
        <v>1985</v>
      </c>
      <c r="D1259" s="1149" t="s">
        <v>49</v>
      </c>
      <c r="E1259" s="1150">
        <v>1867</v>
      </c>
    </row>
    <row r="1260" spans="1:6" ht="25.5">
      <c r="A1260" s="118">
        <v>5.2</v>
      </c>
      <c r="B1260" s="27" t="s">
        <v>550</v>
      </c>
      <c r="C1260" s="28" t="s">
        <v>551</v>
      </c>
      <c r="D1260" s="29" t="s">
        <v>49</v>
      </c>
      <c r="E1260" s="119">
        <v>1171</v>
      </c>
    </row>
    <row r="1261" spans="1:6">
      <c r="A1261" s="118">
        <v>5.3</v>
      </c>
      <c r="B1261" s="27" t="s">
        <v>550</v>
      </c>
      <c r="C1261" s="28" t="s">
        <v>552</v>
      </c>
      <c r="D1261" s="29" t="s">
        <v>32</v>
      </c>
      <c r="E1261" s="119">
        <v>2</v>
      </c>
    </row>
    <row r="1262" spans="1:6">
      <c r="A1262" s="140">
        <v>5.4</v>
      </c>
      <c r="B1262" s="147" t="s">
        <v>550</v>
      </c>
      <c r="C1262" s="28" t="s">
        <v>1719</v>
      </c>
      <c r="D1262" s="142" t="s">
        <v>557</v>
      </c>
      <c r="E1262" s="401">
        <v>615</v>
      </c>
      <c r="F1262" s="79"/>
    </row>
    <row r="1263" spans="1:6">
      <c r="A1263" s="1440" t="s">
        <v>553</v>
      </c>
      <c r="B1263" s="1441"/>
      <c r="C1263" s="1441"/>
      <c r="D1263" s="1441"/>
      <c r="E1263" s="1442"/>
      <c r="F1263" s="79"/>
    </row>
    <row r="1264" spans="1:6">
      <c r="A1264" s="140">
        <v>5.5</v>
      </c>
      <c r="B1264" s="147" t="s">
        <v>554</v>
      </c>
      <c r="C1264" s="28" t="s">
        <v>555</v>
      </c>
      <c r="D1264" s="142" t="s">
        <v>24</v>
      </c>
      <c r="E1264" s="401">
        <v>3246</v>
      </c>
      <c r="F1264" s="79"/>
    </row>
    <row r="1265" spans="1:6">
      <c r="A1265" s="140">
        <v>5.6</v>
      </c>
      <c r="B1265" s="147" t="s">
        <v>554</v>
      </c>
      <c r="C1265" s="30" t="s">
        <v>556</v>
      </c>
      <c r="D1265" s="142" t="s">
        <v>557</v>
      </c>
      <c r="E1265" s="401">
        <v>1382</v>
      </c>
      <c r="F1265" s="79"/>
    </row>
    <row r="1266" spans="1:6">
      <c r="A1266" s="140">
        <v>5.7</v>
      </c>
      <c r="B1266" s="147" t="s">
        <v>554</v>
      </c>
      <c r="C1266" s="30" t="s">
        <v>1263</v>
      </c>
      <c r="D1266" s="142" t="s">
        <v>57</v>
      </c>
      <c r="E1266" s="401">
        <v>1382</v>
      </c>
      <c r="F1266" s="79"/>
    </row>
    <row r="1267" spans="1:6">
      <c r="A1267" s="140">
        <v>5.8</v>
      </c>
      <c r="B1267" s="147" t="s">
        <v>554</v>
      </c>
      <c r="C1267" s="30" t="s">
        <v>558</v>
      </c>
      <c r="D1267" s="142" t="s">
        <v>557</v>
      </c>
      <c r="E1267" s="401">
        <v>1883</v>
      </c>
      <c r="F1267" s="79"/>
    </row>
    <row r="1268" spans="1:6">
      <c r="A1268" s="140">
        <v>5.9</v>
      </c>
      <c r="B1268" s="147" t="s">
        <v>554</v>
      </c>
      <c r="C1268" s="28" t="s">
        <v>1264</v>
      </c>
      <c r="D1268" s="142" t="s">
        <v>49</v>
      </c>
      <c r="E1268" s="401">
        <v>3773</v>
      </c>
      <c r="F1268" s="79"/>
    </row>
    <row r="1269" spans="1:6" ht="25.5">
      <c r="A1269" s="1151">
        <v>5.0999999999999996</v>
      </c>
      <c r="B1269" s="1152" t="s">
        <v>554</v>
      </c>
      <c r="C1269" s="1145" t="s">
        <v>1986</v>
      </c>
      <c r="D1269" s="1153" t="s">
        <v>49</v>
      </c>
      <c r="E1269" s="1154">
        <v>3814</v>
      </c>
      <c r="F1269" s="79"/>
    </row>
    <row r="1270" spans="1:6" ht="25.5">
      <c r="A1270" s="140">
        <v>5.1100000000000003</v>
      </c>
      <c r="B1270" s="147" t="s">
        <v>554</v>
      </c>
      <c r="C1270" s="28" t="s">
        <v>559</v>
      </c>
      <c r="D1270" s="142" t="s">
        <v>49</v>
      </c>
      <c r="E1270" s="401">
        <v>1114</v>
      </c>
      <c r="F1270" s="79"/>
    </row>
    <row r="1271" spans="1:6">
      <c r="A1271" s="148">
        <v>5.12</v>
      </c>
      <c r="B1271" s="147" t="s">
        <v>554</v>
      </c>
      <c r="C1271" s="28" t="s">
        <v>560</v>
      </c>
      <c r="D1271" s="142" t="s">
        <v>49</v>
      </c>
      <c r="E1271" s="401">
        <v>35</v>
      </c>
      <c r="F1271" s="79"/>
    </row>
    <row r="1272" spans="1:6">
      <c r="A1272" s="140">
        <v>5.13</v>
      </c>
      <c r="B1272" s="147" t="s">
        <v>554</v>
      </c>
      <c r="C1272" s="402" t="s">
        <v>561</v>
      </c>
      <c r="D1272" s="142" t="s">
        <v>557</v>
      </c>
      <c r="E1272" s="403">
        <v>115</v>
      </c>
      <c r="F1272" s="79"/>
    </row>
    <row r="1273" spans="1:6">
      <c r="A1273" s="148">
        <v>5.14</v>
      </c>
      <c r="B1273" s="147" t="s">
        <v>554</v>
      </c>
      <c r="C1273" s="31" t="s">
        <v>562</v>
      </c>
      <c r="D1273" s="142" t="s">
        <v>28</v>
      </c>
      <c r="E1273" s="404">
        <v>1257</v>
      </c>
      <c r="F1273" s="79"/>
    </row>
    <row r="1274" spans="1:6">
      <c r="A1274" s="140">
        <v>5.15</v>
      </c>
      <c r="B1274" s="141" t="s">
        <v>554</v>
      </c>
      <c r="C1274" s="28" t="s">
        <v>1696</v>
      </c>
      <c r="D1274" s="142" t="s">
        <v>49</v>
      </c>
      <c r="E1274" s="401">
        <v>90</v>
      </c>
      <c r="F1274" s="79"/>
    </row>
    <row r="1275" spans="1:6">
      <c r="A1275" s="148">
        <v>5.16</v>
      </c>
      <c r="B1275" s="141" t="s">
        <v>554</v>
      </c>
      <c r="C1275" s="28" t="s">
        <v>1697</v>
      </c>
      <c r="D1275" s="142" t="s">
        <v>49</v>
      </c>
      <c r="E1275" s="401">
        <v>250</v>
      </c>
      <c r="F1275" s="79"/>
    </row>
    <row r="1276" spans="1:6">
      <c r="A1276" s="140">
        <v>5.17</v>
      </c>
      <c r="B1276" s="141" t="s">
        <v>554</v>
      </c>
      <c r="C1276" s="28" t="s">
        <v>1698</v>
      </c>
      <c r="D1276" s="142" t="s">
        <v>49</v>
      </c>
      <c r="E1276" s="401">
        <v>20</v>
      </c>
      <c r="F1276" s="79"/>
    </row>
    <row r="1277" spans="1:6" ht="26.25" thickBot="1">
      <c r="A1277" s="366">
        <v>5.1800000000000104</v>
      </c>
      <c r="B1277" s="141" t="s">
        <v>554</v>
      </c>
      <c r="C1277" s="402" t="s">
        <v>1699</v>
      </c>
      <c r="D1277" s="147" t="s">
        <v>49</v>
      </c>
      <c r="E1277" s="405">
        <v>90</v>
      </c>
      <c r="F1277" s="79"/>
    </row>
    <row r="1278" spans="1:6" ht="15.75" thickTop="1">
      <c r="A1278" s="1020"/>
      <c r="B1278" s="367"/>
      <c r="C1278" s="368"/>
      <c r="D1278" s="367"/>
      <c r="E1278" s="1021"/>
    </row>
    <row r="1279" spans="1:6" ht="15.75" thickBot="1">
      <c r="A1279" s="1022"/>
      <c r="B1279" s="369"/>
      <c r="C1279" s="370"/>
      <c r="D1279" s="369"/>
      <c r="E1279" s="1023"/>
    </row>
    <row r="1280" spans="1:6" ht="75" customHeight="1" thickTop="1">
      <c r="A1280" s="1318" t="s">
        <v>1868</v>
      </c>
      <c r="B1280" s="1319"/>
      <c r="C1280" s="1319"/>
      <c r="D1280" s="1319"/>
      <c r="E1280" s="1320"/>
    </row>
    <row r="1281" spans="1:5" ht="15.75">
      <c r="A1281" s="1423"/>
      <c r="B1281" s="1424"/>
      <c r="C1281" s="1424"/>
      <c r="D1281" s="1424"/>
      <c r="E1281" s="1425"/>
    </row>
    <row r="1282" spans="1:5" ht="20.25">
      <c r="A1282" s="1449" t="s">
        <v>1914</v>
      </c>
      <c r="B1282" s="1450"/>
      <c r="C1282" s="1450"/>
      <c r="D1282" s="1450"/>
      <c r="E1282" s="1451"/>
    </row>
    <row r="1283" spans="1:5" ht="20.25">
      <c r="A1283" s="1449"/>
      <c r="B1283" s="1450"/>
      <c r="C1283" s="1450"/>
      <c r="D1283" s="1450"/>
      <c r="E1283" s="1451"/>
    </row>
    <row r="1284" spans="1:5" ht="20.25">
      <c r="A1284" s="1458" t="s">
        <v>563</v>
      </c>
      <c r="B1284" s="1459"/>
      <c r="C1284" s="1459"/>
      <c r="D1284" s="1459"/>
      <c r="E1284" s="1460"/>
    </row>
    <row r="1285" spans="1:5" ht="20.25">
      <c r="A1285" s="1000"/>
      <c r="B1285" s="1001"/>
      <c r="C1285" s="1001"/>
      <c r="D1285" s="1001"/>
      <c r="E1285" s="1002"/>
    </row>
    <row r="1286" spans="1:5" ht="20.25">
      <c r="A1286" s="1000"/>
      <c r="B1286" s="1001"/>
      <c r="C1286" s="1001"/>
      <c r="D1286" s="1001"/>
      <c r="E1286" s="1002"/>
    </row>
    <row r="1287" spans="1:5" ht="20.25">
      <c r="A1287" s="1000"/>
      <c r="B1287" s="1001"/>
      <c r="C1287" s="1001"/>
      <c r="D1287" s="1001"/>
      <c r="E1287" s="1002"/>
    </row>
    <row r="1288" spans="1:5">
      <c r="A1288" s="71"/>
      <c r="B1288" s="16"/>
      <c r="C1288" s="15"/>
      <c r="D1288" s="16"/>
      <c r="E1288" s="72"/>
    </row>
    <row r="1289" spans="1:5">
      <c r="A1289" s="71"/>
      <c r="B1289" s="17"/>
      <c r="C1289" s="14"/>
      <c r="D1289" s="17"/>
      <c r="E1289" s="120"/>
    </row>
    <row r="1290" spans="1:5">
      <c r="A1290" s="1452" t="s">
        <v>0</v>
      </c>
      <c r="B1290" s="1453"/>
      <c r="C1290" s="1453"/>
      <c r="D1290" s="1453"/>
      <c r="E1290" s="1454"/>
    </row>
    <row r="1291" spans="1:5">
      <c r="A1291" s="1402" t="s">
        <v>1</v>
      </c>
      <c r="B1291" s="1403"/>
      <c r="C1291" s="1403"/>
      <c r="D1291" s="1403"/>
      <c r="E1291" s="1404"/>
    </row>
    <row r="1292" spans="1:5">
      <c r="A1292" s="73"/>
      <c r="B1292" s="703" t="s">
        <v>2</v>
      </c>
      <c r="C1292" s="705">
        <v>45</v>
      </c>
      <c r="D1292" s="703" t="s">
        <v>3</v>
      </c>
      <c r="E1292" s="905" t="s">
        <v>4</v>
      </c>
    </row>
    <row r="1293" spans="1:5" ht="53.25" customHeight="1">
      <c r="A1293" s="74"/>
      <c r="B1293" s="704" t="s">
        <v>5</v>
      </c>
      <c r="C1293" s="706" t="s">
        <v>6</v>
      </c>
      <c r="D1293" s="704" t="s">
        <v>7</v>
      </c>
      <c r="E1293" s="906" t="s">
        <v>8</v>
      </c>
    </row>
    <row r="1294" spans="1:5" ht="82.5" customHeight="1">
      <c r="A1294" s="74"/>
      <c r="B1294" s="704" t="s">
        <v>9</v>
      </c>
      <c r="C1294" s="706" t="s">
        <v>10</v>
      </c>
      <c r="D1294" s="704" t="s">
        <v>11</v>
      </c>
      <c r="E1294" s="906" t="s">
        <v>12</v>
      </c>
    </row>
    <row r="1295" spans="1:5">
      <c r="A1295" s="74"/>
      <c r="B1295" s="35"/>
      <c r="C1295" s="11"/>
      <c r="D1295" s="35"/>
      <c r="E1295" s="75"/>
    </row>
    <row r="1296" spans="1:5">
      <c r="A1296" s="76"/>
      <c r="B1296" s="35"/>
      <c r="C1296" s="11"/>
      <c r="D1296" s="35"/>
      <c r="E1296" s="75"/>
    </row>
    <row r="1297" spans="1:5">
      <c r="A1297" s="1367"/>
      <c r="B1297" s="1368"/>
      <c r="C1297" s="1368"/>
      <c r="D1297" s="1368"/>
      <c r="E1297" s="1369"/>
    </row>
    <row r="1298" spans="1:5">
      <c r="A1298" s="69"/>
      <c r="B1298" s="13"/>
      <c r="C1298" s="12"/>
      <c r="D1298" s="13"/>
      <c r="E1298" s="70"/>
    </row>
    <row r="1299" spans="1:5">
      <c r="A1299" s="77"/>
      <c r="B1299" s="78"/>
      <c r="C1299" s="79"/>
      <c r="D1299" s="78"/>
      <c r="E1299" s="80"/>
    </row>
    <row r="1300" spans="1:5" ht="15" customHeight="1">
      <c r="A1300" s="1339" t="s">
        <v>1868</v>
      </c>
      <c r="B1300" s="1340"/>
      <c r="C1300" s="1341"/>
      <c r="D1300" s="1370" t="s">
        <v>1914</v>
      </c>
      <c r="E1300" s="1371"/>
    </row>
    <row r="1301" spans="1:5">
      <c r="A1301" s="1342"/>
      <c r="B1301" s="1343"/>
      <c r="C1301" s="1344"/>
      <c r="D1301" s="1372"/>
      <c r="E1301" s="1373"/>
    </row>
    <row r="1302" spans="1:5">
      <c r="A1302" s="1342"/>
      <c r="B1302" s="1343"/>
      <c r="C1302" s="1344"/>
      <c r="D1302" s="1370" t="s">
        <v>563</v>
      </c>
      <c r="E1302" s="1371"/>
    </row>
    <row r="1303" spans="1:5" ht="15.75" thickBot="1">
      <c r="A1303" s="1345"/>
      <c r="B1303" s="1346"/>
      <c r="C1303" s="1347"/>
      <c r="D1303" s="1374"/>
      <c r="E1303" s="1375"/>
    </row>
    <row r="1304" spans="1:5" ht="15.75" thickTop="1">
      <c r="A1304" s="1376" t="s">
        <v>13</v>
      </c>
      <c r="B1304" s="18" t="s">
        <v>14</v>
      </c>
      <c r="C1304" s="1405" t="s">
        <v>15</v>
      </c>
      <c r="D1304" s="991" t="s">
        <v>16</v>
      </c>
      <c r="E1304" s="93" t="s">
        <v>17</v>
      </c>
    </row>
    <row r="1305" spans="1:5">
      <c r="A1305" s="1377"/>
      <c r="B1305" s="19" t="s">
        <v>18</v>
      </c>
      <c r="C1305" s="1406"/>
      <c r="D1305" s="991" t="s">
        <v>19</v>
      </c>
      <c r="E1305" s="93" t="s">
        <v>20</v>
      </c>
    </row>
    <row r="1306" spans="1:5">
      <c r="A1306" s="1378"/>
      <c r="B1306" s="20"/>
      <c r="C1306" s="1407"/>
      <c r="D1306" s="992"/>
      <c r="E1306" s="94"/>
    </row>
    <row r="1307" spans="1:5">
      <c r="A1307" s="37">
        <v>1</v>
      </c>
      <c r="B1307" s="21">
        <v>2</v>
      </c>
      <c r="C1307" s="21">
        <v>3</v>
      </c>
      <c r="D1307" s="21">
        <v>4</v>
      </c>
      <c r="E1307" s="95">
        <v>5</v>
      </c>
    </row>
    <row r="1308" spans="1:5">
      <c r="A1308" s="96"/>
      <c r="B1308" s="19"/>
      <c r="C1308" s="22"/>
      <c r="D1308" s="19"/>
      <c r="E1308" s="97"/>
    </row>
    <row r="1309" spans="1:5">
      <c r="A1309" s="98" t="s">
        <v>564</v>
      </c>
      <c r="B1309" s="1382" t="s">
        <v>45</v>
      </c>
      <c r="C1309" s="1382"/>
      <c r="D1309" s="1382"/>
      <c r="E1309" s="1383"/>
    </row>
    <row r="1310" spans="1:5">
      <c r="A1310" s="1384" t="s">
        <v>565</v>
      </c>
      <c r="B1310" s="1385"/>
      <c r="C1310" s="1385"/>
      <c r="D1310" s="1385"/>
      <c r="E1310" s="1386"/>
    </row>
    <row r="1311" spans="1:5">
      <c r="A1311" s="37">
        <v>6.1</v>
      </c>
      <c r="B1311" s="921" t="s">
        <v>566</v>
      </c>
      <c r="C1311" s="922" t="s">
        <v>567</v>
      </c>
      <c r="D1311" s="923" t="s">
        <v>49</v>
      </c>
      <c r="E1311" s="924">
        <v>90</v>
      </c>
    </row>
    <row r="1312" spans="1:5">
      <c r="A1312" s="37">
        <v>6.2</v>
      </c>
      <c r="B1312" s="21" t="s">
        <v>566</v>
      </c>
      <c r="C1312" s="922" t="s">
        <v>568</v>
      </c>
      <c r="D1312" s="923" t="s">
        <v>557</v>
      </c>
      <c r="E1312" s="924">
        <v>70</v>
      </c>
    </row>
    <row r="1313" spans="1:5">
      <c r="A1313" s="37">
        <v>6.3</v>
      </c>
      <c r="B1313" s="21" t="s">
        <v>566</v>
      </c>
      <c r="C1313" s="922" t="s">
        <v>569</v>
      </c>
      <c r="D1313" s="923" t="s">
        <v>557</v>
      </c>
      <c r="E1313" s="924">
        <v>70</v>
      </c>
    </row>
    <row r="1314" spans="1:5">
      <c r="A1314" s="37">
        <v>6.4</v>
      </c>
      <c r="B1314" s="21" t="s">
        <v>566</v>
      </c>
      <c r="C1314" s="922" t="s">
        <v>570</v>
      </c>
      <c r="D1314" s="925" t="s">
        <v>105</v>
      </c>
      <c r="E1314" s="926">
        <v>15</v>
      </c>
    </row>
    <row r="1315" spans="1:5">
      <c r="A1315" s="37">
        <v>6.5</v>
      </c>
      <c r="B1315" s="21" t="s">
        <v>566</v>
      </c>
      <c r="C1315" s="922" t="s">
        <v>571</v>
      </c>
      <c r="D1315" s="925" t="s">
        <v>105</v>
      </c>
      <c r="E1315" s="926">
        <v>9</v>
      </c>
    </row>
    <row r="1316" spans="1:5">
      <c r="A1316" s="37">
        <v>6.6</v>
      </c>
      <c r="B1316" s="21" t="s">
        <v>566</v>
      </c>
      <c r="C1316" s="922" t="s">
        <v>572</v>
      </c>
      <c r="D1316" s="925" t="s">
        <v>57</v>
      </c>
      <c r="E1316" s="926">
        <v>9</v>
      </c>
    </row>
    <row r="1317" spans="1:5">
      <c r="A1317" s="37">
        <v>6.7</v>
      </c>
      <c r="B1317" s="21" t="s">
        <v>566</v>
      </c>
      <c r="C1317" s="922" t="s">
        <v>573</v>
      </c>
      <c r="D1317" s="925" t="s">
        <v>149</v>
      </c>
      <c r="E1317" s="926">
        <v>1</v>
      </c>
    </row>
    <row r="1318" spans="1:5">
      <c r="A1318" s="1384" t="s">
        <v>574</v>
      </c>
      <c r="B1318" s="1385"/>
      <c r="C1318" s="1385"/>
      <c r="D1318" s="1385"/>
      <c r="E1318" s="1386"/>
    </row>
    <row r="1319" spans="1:5">
      <c r="A1319" s="37">
        <v>6.8</v>
      </c>
      <c r="B1319" s="921" t="s">
        <v>575</v>
      </c>
      <c r="C1319" s="297" t="s">
        <v>576</v>
      </c>
      <c r="D1319" s="303" t="s">
        <v>49</v>
      </c>
      <c r="E1319" s="927">
        <v>92.3</v>
      </c>
    </row>
    <row r="1320" spans="1:5">
      <c r="A1320" s="37">
        <v>6.9</v>
      </c>
      <c r="B1320" s="921" t="s">
        <v>575</v>
      </c>
      <c r="C1320" s="297" t="s">
        <v>577</v>
      </c>
      <c r="D1320" s="303" t="s">
        <v>49</v>
      </c>
      <c r="E1320" s="927">
        <v>486.66</v>
      </c>
    </row>
    <row r="1321" spans="1:5">
      <c r="A1321" s="99">
        <v>6.1</v>
      </c>
      <c r="B1321" s="921" t="s">
        <v>575</v>
      </c>
      <c r="C1321" s="297" t="s">
        <v>578</v>
      </c>
      <c r="D1321" s="303" t="s">
        <v>49</v>
      </c>
      <c r="E1321" s="927">
        <v>120.18</v>
      </c>
    </row>
    <row r="1322" spans="1:5">
      <c r="A1322" s="37">
        <v>6.11</v>
      </c>
      <c r="B1322" s="921" t="s">
        <v>575</v>
      </c>
      <c r="C1322" s="297" t="s">
        <v>579</v>
      </c>
      <c r="D1322" s="303" t="s">
        <v>49</v>
      </c>
      <c r="E1322" s="927">
        <v>240</v>
      </c>
    </row>
    <row r="1323" spans="1:5">
      <c r="A1323" s="37">
        <v>6.12</v>
      </c>
      <c r="B1323" s="921" t="s">
        <v>580</v>
      </c>
      <c r="C1323" s="586" t="s">
        <v>1708</v>
      </c>
      <c r="D1323" s="303" t="s">
        <v>28</v>
      </c>
      <c r="E1323" s="294">
        <v>1013</v>
      </c>
    </row>
    <row r="1324" spans="1:5">
      <c r="A1324" s="1387" t="s">
        <v>581</v>
      </c>
      <c r="B1324" s="1388"/>
      <c r="C1324" s="1388"/>
      <c r="D1324" s="1388"/>
      <c r="E1324" s="1389"/>
    </row>
    <row r="1325" spans="1:5">
      <c r="A1325" s="37">
        <v>6.13</v>
      </c>
      <c r="B1325" s="928" t="s">
        <v>582</v>
      </c>
      <c r="C1325" s="922" t="s">
        <v>583</v>
      </c>
      <c r="D1325" s="923" t="s">
        <v>24</v>
      </c>
      <c r="E1325" s="929">
        <f>65.967296168641*13</f>
        <v>857.57485019233297</v>
      </c>
    </row>
    <row r="1326" spans="1:5">
      <c r="A1326" s="37">
        <v>6.14</v>
      </c>
      <c r="B1326" s="21" t="s">
        <v>582</v>
      </c>
      <c r="C1326" s="922" t="s">
        <v>584</v>
      </c>
      <c r="D1326" s="923" t="s">
        <v>24</v>
      </c>
      <c r="E1326" s="929">
        <f>62.287796168641*13</f>
        <v>809.74135019233302</v>
      </c>
    </row>
    <row r="1327" spans="1:5" ht="25.5">
      <c r="A1327" s="37">
        <v>6.15</v>
      </c>
      <c r="B1327" s="21" t="s">
        <v>585</v>
      </c>
      <c r="C1327" s="922" t="s">
        <v>586</v>
      </c>
      <c r="D1327" s="923" t="s">
        <v>24</v>
      </c>
      <c r="E1327" s="929">
        <f>0.93*13</f>
        <v>12.09</v>
      </c>
    </row>
    <row r="1328" spans="1:5" ht="25.5">
      <c r="A1328" s="37">
        <v>6.16</v>
      </c>
      <c r="B1328" s="21" t="s">
        <v>587</v>
      </c>
      <c r="C1328" s="922" t="s">
        <v>588</v>
      </c>
      <c r="D1328" s="925" t="s">
        <v>24</v>
      </c>
      <c r="E1328" s="930">
        <f>2.7495*13</f>
        <v>35.743499999999997</v>
      </c>
    </row>
    <row r="1329" spans="1:5">
      <c r="A1329" s="37">
        <v>6.17</v>
      </c>
      <c r="B1329" s="21" t="s">
        <v>589</v>
      </c>
      <c r="C1329" s="922" t="s">
        <v>590</v>
      </c>
      <c r="D1329" s="925" t="s">
        <v>119</v>
      </c>
      <c r="E1329" s="930">
        <f>0.56*13</f>
        <v>7.2800000000000011</v>
      </c>
    </row>
    <row r="1330" spans="1:5" ht="25.5">
      <c r="A1330" s="37">
        <v>6.18</v>
      </c>
      <c r="B1330" s="21" t="s">
        <v>591</v>
      </c>
      <c r="C1330" s="922" t="s">
        <v>1709</v>
      </c>
      <c r="D1330" s="925" t="s">
        <v>119</v>
      </c>
      <c r="E1330" s="930">
        <f>1.4*13</f>
        <v>18.2</v>
      </c>
    </row>
    <row r="1331" spans="1:5">
      <c r="A1331" s="1387" t="s">
        <v>592</v>
      </c>
      <c r="B1331" s="1388"/>
      <c r="C1331" s="1388"/>
      <c r="D1331" s="1388"/>
      <c r="E1331" s="1389"/>
    </row>
    <row r="1332" spans="1:5">
      <c r="A1332" s="37">
        <v>6.19</v>
      </c>
      <c r="B1332" s="928" t="s">
        <v>582</v>
      </c>
      <c r="C1332" s="922" t="s">
        <v>583</v>
      </c>
      <c r="D1332" s="923" t="s">
        <v>24</v>
      </c>
      <c r="E1332" s="929">
        <v>57.384537303458579</v>
      </c>
    </row>
    <row r="1333" spans="1:5">
      <c r="A1333" s="99">
        <v>6.2</v>
      </c>
      <c r="B1333" s="21" t="s">
        <v>582</v>
      </c>
      <c r="C1333" s="922" t="s">
        <v>584</v>
      </c>
      <c r="D1333" s="923" t="s">
        <v>24</v>
      </c>
      <c r="E1333" s="929">
        <v>53.984217303458578</v>
      </c>
    </row>
    <row r="1334" spans="1:5" ht="25.5">
      <c r="A1334" s="37">
        <v>6.21</v>
      </c>
      <c r="B1334" s="21" t="s">
        <v>585</v>
      </c>
      <c r="C1334" s="922" t="s">
        <v>586</v>
      </c>
      <c r="D1334" s="923" t="s">
        <v>24</v>
      </c>
      <c r="E1334" s="929">
        <v>0.90000000000000013</v>
      </c>
    </row>
    <row r="1335" spans="1:5" ht="25.5">
      <c r="A1335" s="37">
        <v>6.22</v>
      </c>
      <c r="B1335" s="21" t="s">
        <v>587</v>
      </c>
      <c r="C1335" s="922" t="s">
        <v>588</v>
      </c>
      <c r="D1335" s="925" t="s">
        <v>24</v>
      </c>
      <c r="E1335" s="930">
        <v>2.5003199999999999</v>
      </c>
    </row>
    <row r="1336" spans="1:5">
      <c r="A1336" s="99">
        <v>6.23</v>
      </c>
      <c r="B1336" s="21" t="s">
        <v>589</v>
      </c>
      <c r="C1336" s="922" t="s">
        <v>590</v>
      </c>
      <c r="D1336" s="925" t="s">
        <v>119</v>
      </c>
      <c r="E1336" s="930">
        <v>0.5</v>
      </c>
    </row>
    <row r="1337" spans="1:5" ht="25.5">
      <c r="A1337" s="37">
        <v>6.24</v>
      </c>
      <c r="B1337" s="21" t="s">
        <v>591</v>
      </c>
      <c r="C1337" s="922" t="s">
        <v>1709</v>
      </c>
      <c r="D1337" s="925" t="s">
        <v>119</v>
      </c>
      <c r="E1337" s="930">
        <v>2</v>
      </c>
    </row>
    <row r="1338" spans="1:5">
      <c r="A1338" s="1387" t="s">
        <v>593</v>
      </c>
      <c r="B1338" s="1388"/>
      <c r="C1338" s="1388"/>
      <c r="D1338" s="1388"/>
      <c r="E1338" s="1389"/>
    </row>
    <row r="1339" spans="1:5" ht="51">
      <c r="A1339" s="37">
        <v>6.25</v>
      </c>
      <c r="B1339" s="921" t="s">
        <v>566</v>
      </c>
      <c r="C1339" s="297" t="s">
        <v>594</v>
      </c>
      <c r="D1339" s="303" t="s">
        <v>57</v>
      </c>
      <c r="E1339" s="927">
        <v>80</v>
      </c>
    </row>
    <row r="1340" spans="1:5" ht="51">
      <c r="A1340" s="37">
        <v>6.26</v>
      </c>
      <c r="B1340" s="921" t="s">
        <v>566</v>
      </c>
      <c r="C1340" s="297" t="s">
        <v>595</v>
      </c>
      <c r="D1340" s="303" t="s">
        <v>57</v>
      </c>
      <c r="E1340" s="927">
        <v>56</v>
      </c>
    </row>
    <row r="1341" spans="1:5">
      <c r="A1341" s="37">
        <v>6.27</v>
      </c>
      <c r="B1341" s="921" t="s">
        <v>566</v>
      </c>
      <c r="C1341" s="297" t="s">
        <v>596</v>
      </c>
      <c r="D1341" s="303" t="s">
        <v>57</v>
      </c>
      <c r="E1341" s="927">
        <v>16</v>
      </c>
    </row>
    <row r="1342" spans="1:5" ht="25.5">
      <c r="A1342" s="37">
        <v>6.28</v>
      </c>
      <c r="B1342" s="921" t="s">
        <v>566</v>
      </c>
      <c r="C1342" s="297" t="s">
        <v>597</v>
      </c>
      <c r="D1342" s="303" t="s">
        <v>105</v>
      </c>
      <c r="E1342" s="927">
        <v>68</v>
      </c>
    </row>
    <row r="1343" spans="1:5" ht="25.5">
      <c r="A1343" s="37">
        <v>6.29</v>
      </c>
      <c r="B1343" s="921" t="s">
        <v>566</v>
      </c>
      <c r="C1343" s="297" t="s">
        <v>598</v>
      </c>
      <c r="D1343" s="303" t="s">
        <v>105</v>
      </c>
      <c r="E1343" s="927">
        <v>16</v>
      </c>
    </row>
    <row r="1344" spans="1:5" ht="25.5">
      <c r="A1344" s="99">
        <v>6.3</v>
      </c>
      <c r="B1344" s="921" t="s">
        <v>566</v>
      </c>
      <c r="C1344" s="297" t="s">
        <v>599</v>
      </c>
      <c r="D1344" s="303" t="s">
        <v>105</v>
      </c>
      <c r="E1344" s="927">
        <v>17</v>
      </c>
    </row>
    <row r="1345" spans="1:5" ht="25.5">
      <c r="A1345" s="37">
        <v>6.31</v>
      </c>
      <c r="B1345" s="921" t="s">
        <v>566</v>
      </c>
      <c r="C1345" s="297" t="s">
        <v>600</v>
      </c>
      <c r="D1345" s="303" t="s">
        <v>105</v>
      </c>
      <c r="E1345" s="927">
        <v>15</v>
      </c>
    </row>
    <row r="1346" spans="1:5" ht="25.5">
      <c r="A1346" s="37">
        <v>6.32</v>
      </c>
      <c r="B1346" s="921" t="s">
        <v>566</v>
      </c>
      <c r="C1346" s="297" t="s">
        <v>601</v>
      </c>
      <c r="D1346" s="303" t="s">
        <v>105</v>
      </c>
      <c r="E1346" s="927">
        <v>15</v>
      </c>
    </row>
    <row r="1347" spans="1:5" ht="25.5">
      <c r="A1347" s="37">
        <v>6.33</v>
      </c>
      <c r="B1347" s="921" t="s">
        <v>566</v>
      </c>
      <c r="C1347" s="297" t="s">
        <v>602</v>
      </c>
      <c r="D1347" s="303" t="s">
        <v>57</v>
      </c>
      <c r="E1347" s="927">
        <v>15</v>
      </c>
    </row>
    <row r="1348" spans="1:5" ht="38.25">
      <c r="A1348" s="37">
        <v>6.34</v>
      </c>
      <c r="B1348" s="921" t="s">
        <v>566</v>
      </c>
      <c r="C1348" s="297" t="s">
        <v>1710</v>
      </c>
      <c r="D1348" s="303" t="s">
        <v>105</v>
      </c>
      <c r="E1348" s="927">
        <v>2</v>
      </c>
    </row>
    <row r="1349" spans="1:5" ht="25.5">
      <c r="A1349" s="37">
        <v>6.35</v>
      </c>
      <c r="B1349" s="921" t="s">
        <v>603</v>
      </c>
      <c r="C1349" s="297" t="s">
        <v>604</v>
      </c>
      <c r="D1349" s="303" t="s">
        <v>557</v>
      </c>
      <c r="E1349" s="927">
        <v>335</v>
      </c>
    </row>
    <row r="1350" spans="1:5">
      <c r="A1350" s="37">
        <v>6.36</v>
      </c>
      <c r="B1350" s="921" t="s">
        <v>603</v>
      </c>
      <c r="C1350" s="297" t="s">
        <v>605</v>
      </c>
      <c r="D1350" s="303" t="s">
        <v>606</v>
      </c>
      <c r="E1350" s="927">
        <v>182.91</v>
      </c>
    </row>
    <row r="1351" spans="1:5" ht="51">
      <c r="A1351" s="37">
        <v>6.37</v>
      </c>
      <c r="B1351" s="921" t="s">
        <v>566</v>
      </c>
      <c r="C1351" s="297" t="s">
        <v>1711</v>
      </c>
      <c r="D1351" s="303" t="s">
        <v>105</v>
      </c>
      <c r="E1351" s="927">
        <v>16</v>
      </c>
    </row>
    <row r="1352" spans="1:5" ht="25.5">
      <c r="A1352" s="37">
        <v>6.38</v>
      </c>
      <c r="B1352" s="921" t="s">
        <v>566</v>
      </c>
      <c r="C1352" s="922" t="s">
        <v>607</v>
      </c>
      <c r="D1352" s="303" t="s">
        <v>105</v>
      </c>
      <c r="E1352" s="927">
        <v>2</v>
      </c>
    </row>
    <row r="1353" spans="1:5">
      <c r="A1353" s="37">
        <v>6.39</v>
      </c>
      <c r="B1353" s="925" t="s">
        <v>566</v>
      </c>
      <c r="C1353" s="922" t="s">
        <v>608</v>
      </c>
      <c r="D1353" s="925" t="s">
        <v>32</v>
      </c>
      <c r="E1353" s="294">
        <v>1</v>
      </c>
    </row>
    <row r="1354" spans="1:5" ht="75" customHeight="1">
      <c r="A1354" s="1318" t="s">
        <v>1868</v>
      </c>
      <c r="B1354" s="1319"/>
      <c r="C1354" s="1319"/>
      <c r="D1354" s="1319"/>
      <c r="E1354" s="1320"/>
    </row>
    <row r="1355" spans="1:5" ht="15.75">
      <c r="A1355" s="1351"/>
      <c r="B1355" s="1352"/>
      <c r="C1355" s="1352"/>
      <c r="D1355" s="1352"/>
      <c r="E1355" s="1353"/>
    </row>
    <row r="1356" spans="1:5" ht="20.25" customHeight="1">
      <c r="A1356" s="1354" t="s">
        <v>1913</v>
      </c>
      <c r="B1356" s="1355"/>
      <c r="C1356" s="1355"/>
      <c r="D1356" s="1355"/>
      <c r="E1356" s="1356"/>
    </row>
    <row r="1357" spans="1:5" ht="15.75" customHeight="1">
      <c r="A1357" s="1354"/>
      <c r="B1357" s="1355"/>
      <c r="C1357" s="1355"/>
      <c r="D1357" s="1355"/>
      <c r="E1357" s="1356"/>
    </row>
    <row r="1358" spans="1:5" ht="20.25" customHeight="1">
      <c r="A1358" s="1357" t="s">
        <v>1882</v>
      </c>
      <c r="B1358" s="1358"/>
      <c r="C1358" s="1358"/>
      <c r="D1358" s="1358"/>
      <c r="E1358" s="1359"/>
    </row>
    <row r="1359" spans="1:5" ht="15.75" customHeight="1">
      <c r="A1359" s="981"/>
      <c r="B1359" s="982"/>
      <c r="C1359" s="982"/>
      <c r="D1359" s="982"/>
      <c r="E1359" s="983"/>
    </row>
    <row r="1360" spans="1:5" ht="20.25">
      <c r="A1360" s="981"/>
      <c r="B1360" s="982"/>
      <c r="C1360" s="982"/>
      <c r="D1360" s="982"/>
      <c r="E1360" s="983"/>
    </row>
    <row r="1361" spans="1:5" ht="20.25">
      <c r="A1361" s="981"/>
      <c r="B1361" s="982"/>
      <c r="C1361" s="982"/>
      <c r="D1361" s="982"/>
      <c r="E1361" s="983"/>
    </row>
    <row r="1362" spans="1:5">
      <c r="A1362" s="55"/>
      <c r="B1362" s="5"/>
      <c r="C1362" s="4"/>
      <c r="D1362" s="5"/>
      <c r="E1362" s="57"/>
    </row>
    <row r="1363" spans="1:5">
      <c r="A1363" s="55"/>
      <c r="B1363" s="6"/>
      <c r="C1363" s="3"/>
      <c r="D1363" s="6"/>
      <c r="E1363" s="58"/>
    </row>
    <row r="1364" spans="1:5">
      <c r="A1364" s="1360" t="s">
        <v>0</v>
      </c>
      <c r="B1364" s="1361"/>
      <c r="C1364" s="1361"/>
      <c r="D1364" s="1361"/>
      <c r="E1364" s="1362"/>
    </row>
    <row r="1365" spans="1:5">
      <c r="A1365" s="1379" t="s">
        <v>1</v>
      </c>
      <c r="B1365" s="1380"/>
      <c r="C1365" s="1380"/>
      <c r="D1365" s="1380"/>
      <c r="E1365" s="1381"/>
    </row>
    <row r="1366" spans="1:5" ht="15" customHeight="1">
      <c r="A1366" s="121"/>
      <c r="B1366" s="974" t="s">
        <v>2</v>
      </c>
      <c r="C1366" s="714">
        <v>45</v>
      </c>
      <c r="D1366" s="974" t="s">
        <v>3</v>
      </c>
      <c r="E1366" s="975" t="s">
        <v>4</v>
      </c>
    </row>
    <row r="1367" spans="1:5" ht="35.1" customHeight="1">
      <c r="A1367" s="121"/>
      <c r="B1367" s="715" t="s">
        <v>662</v>
      </c>
      <c r="C1367" s="716" t="s">
        <v>6</v>
      </c>
      <c r="D1367" s="715" t="s">
        <v>7</v>
      </c>
      <c r="E1367" s="979" t="s">
        <v>8</v>
      </c>
    </row>
    <row r="1368" spans="1:5" ht="84.95" customHeight="1">
      <c r="A1368" s="121"/>
      <c r="B1368" s="715" t="s">
        <v>662</v>
      </c>
      <c r="C1368" s="716" t="s">
        <v>1869</v>
      </c>
      <c r="D1368" s="715" t="s">
        <v>666</v>
      </c>
      <c r="E1368" s="979" t="s">
        <v>667</v>
      </c>
    </row>
    <row r="1369" spans="1:5" ht="17.25" customHeight="1">
      <c r="A1369" s="63"/>
      <c r="B1369" s="48"/>
      <c r="C1369" s="32"/>
      <c r="D1369" s="48"/>
      <c r="E1369" s="122"/>
    </row>
    <row r="1370" spans="1:5" ht="13.5" customHeight="1">
      <c r="A1370" s="63"/>
      <c r="B1370" s="5"/>
      <c r="C1370" s="4"/>
      <c r="D1370" s="5"/>
      <c r="E1370" s="57"/>
    </row>
    <row r="1371" spans="1:5" ht="13.5" customHeight="1">
      <c r="A1371" s="63"/>
      <c r="B1371" s="5"/>
      <c r="C1371" s="4"/>
      <c r="D1371" s="5"/>
      <c r="E1371" s="57"/>
    </row>
    <row r="1372" spans="1:5" ht="15.75">
      <c r="A1372" s="916"/>
      <c r="B1372" s="1327"/>
      <c r="C1372" s="1328"/>
      <c r="D1372" s="1328"/>
      <c r="E1372" s="1329"/>
    </row>
    <row r="1373" spans="1:5" ht="15" customHeight="1" thickBot="1">
      <c r="A1373" s="64"/>
      <c r="B1373" s="2"/>
      <c r="C1373" s="990"/>
      <c r="D1373" s="2"/>
      <c r="E1373" s="65"/>
    </row>
    <row r="1374" spans="1:5" ht="15" customHeight="1">
      <c r="A1374" s="1339" t="s">
        <v>1868</v>
      </c>
      <c r="B1374" s="1340"/>
      <c r="C1374" s="1341"/>
      <c r="D1374" s="1393" t="s">
        <v>1913</v>
      </c>
      <c r="E1374" s="1394"/>
    </row>
    <row r="1375" spans="1:5">
      <c r="A1375" s="1342"/>
      <c r="B1375" s="1343"/>
      <c r="C1375" s="1344"/>
      <c r="D1375" s="1395"/>
      <c r="E1375" s="1396"/>
    </row>
    <row r="1376" spans="1:5" ht="15.75" customHeight="1">
      <c r="A1376" s="1342"/>
      <c r="B1376" s="1343"/>
      <c r="C1376" s="1344"/>
      <c r="D1376" s="1416" t="s">
        <v>1882</v>
      </c>
      <c r="E1376" s="1417"/>
    </row>
    <row r="1377" spans="1:6" ht="15.75" thickBot="1">
      <c r="A1377" s="1345"/>
      <c r="B1377" s="1346"/>
      <c r="C1377" s="1347"/>
      <c r="D1377" s="1418"/>
      <c r="E1377" s="1419"/>
    </row>
    <row r="1378" spans="1:6" ht="15.75" thickTop="1">
      <c r="A1378" s="158" t="s">
        <v>13</v>
      </c>
      <c r="B1378" s="159" t="s">
        <v>670</v>
      </c>
      <c r="C1378" s="157" t="s">
        <v>671</v>
      </c>
      <c r="D1378" s="157" t="s">
        <v>672</v>
      </c>
      <c r="E1378" s="160" t="s">
        <v>17</v>
      </c>
    </row>
    <row r="1379" spans="1:6">
      <c r="A1379" s="161">
        <v>1</v>
      </c>
      <c r="B1379" s="162">
        <v>2</v>
      </c>
      <c r="C1379" s="163">
        <v>3</v>
      </c>
      <c r="D1379" s="163">
        <v>4</v>
      </c>
      <c r="E1379" s="164">
        <v>5</v>
      </c>
    </row>
    <row r="1380" spans="1:6" ht="30" customHeight="1">
      <c r="A1380" s="1420" t="s">
        <v>1535</v>
      </c>
      <c r="B1380" s="1421"/>
      <c r="C1380" s="1421"/>
      <c r="D1380" s="1421"/>
      <c r="E1380" s="1422"/>
    </row>
    <row r="1381" spans="1:6">
      <c r="A1381" s="165"/>
      <c r="B1381" s="166" t="s">
        <v>1536</v>
      </c>
      <c r="C1381" s="167" t="s">
        <v>1721</v>
      </c>
      <c r="D1381" s="168"/>
      <c r="E1381" s="169"/>
      <c r="F1381" s="79"/>
    </row>
    <row r="1382" spans="1:6" ht="15" customHeight="1">
      <c r="A1382" s="170">
        <v>7.1</v>
      </c>
      <c r="B1382" s="171"/>
      <c r="C1382" s="172" t="s">
        <v>1537</v>
      </c>
      <c r="D1382" s="168" t="s">
        <v>26</v>
      </c>
      <c r="E1382" s="173">
        <v>8.7999999999999995E-2</v>
      </c>
      <c r="F1382" s="79"/>
    </row>
    <row r="1383" spans="1:6" ht="20.25" customHeight="1">
      <c r="A1383" s="170"/>
      <c r="B1383" s="174" t="s">
        <v>1538</v>
      </c>
      <c r="C1383" s="175" t="s">
        <v>1539</v>
      </c>
      <c r="D1383" s="168"/>
      <c r="E1383" s="176"/>
      <c r="F1383" s="79"/>
    </row>
    <row r="1384" spans="1:6" ht="38.25" customHeight="1">
      <c r="A1384" s="170">
        <v>7.2</v>
      </c>
      <c r="B1384" s="174"/>
      <c r="C1384" s="175" t="s">
        <v>1540</v>
      </c>
      <c r="D1384" s="168" t="s">
        <v>49</v>
      </c>
      <c r="E1384" s="176">
        <v>350</v>
      </c>
      <c r="F1384" s="79"/>
    </row>
    <row r="1385" spans="1:6">
      <c r="A1385" s="170"/>
      <c r="B1385" s="174" t="s">
        <v>1541</v>
      </c>
      <c r="C1385" s="175" t="s">
        <v>1542</v>
      </c>
      <c r="D1385" s="168"/>
      <c r="E1385" s="176"/>
      <c r="F1385" s="79"/>
    </row>
    <row r="1386" spans="1:6">
      <c r="A1386" s="170">
        <v>7.3</v>
      </c>
      <c r="B1386" s="174"/>
      <c r="C1386" s="175" t="s">
        <v>1543</v>
      </c>
      <c r="D1386" s="168" t="s">
        <v>49</v>
      </c>
      <c r="E1386" s="176">
        <v>84</v>
      </c>
      <c r="F1386" s="79"/>
    </row>
    <row r="1387" spans="1:6">
      <c r="A1387" s="170">
        <v>7.4</v>
      </c>
      <c r="B1387" s="174"/>
      <c r="C1387" s="177" t="s">
        <v>1544</v>
      </c>
      <c r="D1387" s="168" t="s">
        <v>49</v>
      </c>
      <c r="E1387" s="176">
        <v>400</v>
      </c>
      <c r="F1387" s="79"/>
    </row>
    <row r="1388" spans="1:6">
      <c r="A1388" s="170">
        <v>7.5</v>
      </c>
      <c r="B1388" s="174"/>
      <c r="C1388" s="177" t="s">
        <v>1545</v>
      </c>
      <c r="D1388" s="168" t="s">
        <v>49</v>
      </c>
      <c r="E1388" s="176">
        <v>175</v>
      </c>
      <c r="F1388" s="79"/>
    </row>
    <row r="1389" spans="1:6">
      <c r="A1389" s="170">
        <v>7.6</v>
      </c>
      <c r="B1389" s="174"/>
      <c r="C1389" s="177" t="s">
        <v>1546</v>
      </c>
      <c r="D1389" s="168" t="s">
        <v>557</v>
      </c>
      <c r="E1389" s="176">
        <v>83</v>
      </c>
      <c r="F1389" s="79"/>
    </row>
    <row r="1390" spans="1:6">
      <c r="A1390" s="170">
        <v>7.7</v>
      </c>
      <c r="B1390" s="174"/>
      <c r="C1390" s="177" t="s">
        <v>1547</v>
      </c>
      <c r="D1390" s="168" t="s">
        <v>557</v>
      </c>
      <c r="E1390" s="176">
        <v>39</v>
      </c>
      <c r="F1390" s="79"/>
    </row>
    <row r="1391" spans="1:6">
      <c r="A1391" s="170">
        <v>7.8</v>
      </c>
      <c r="B1391" s="174"/>
      <c r="C1391" s="175" t="s">
        <v>1548</v>
      </c>
      <c r="D1391" s="168" t="s">
        <v>105</v>
      </c>
      <c r="E1391" s="176">
        <v>8</v>
      </c>
      <c r="F1391" s="79"/>
    </row>
    <row r="1392" spans="1:6">
      <c r="A1392" s="170">
        <v>7.9</v>
      </c>
      <c r="B1392" s="174"/>
      <c r="C1392" s="175" t="s">
        <v>1549</v>
      </c>
      <c r="D1392" s="168" t="s">
        <v>105</v>
      </c>
      <c r="E1392" s="176">
        <v>6</v>
      </c>
      <c r="F1392" s="79"/>
    </row>
    <row r="1393" spans="1:6" ht="25.5">
      <c r="A1393" s="178">
        <v>7.1</v>
      </c>
      <c r="B1393" s="174"/>
      <c r="C1393" s="179" t="s">
        <v>1550</v>
      </c>
      <c r="D1393" s="168" t="s">
        <v>1551</v>
      </c>
      <c r="E1393" s="176">
        <f>39.26+39.02</f>
        <v>78.28</v>
      </c>
      <c r="F1393" s="79"/>
    </row>
    <row r="1394" spans="1:6">
      <c r="A1394" s="170"/>
      <c r="B1394" s="174" t="s">
        <v>1552</v>
      </c>
      <c r="C1394" s="180" t="s">
        <v>1553</v>
      </c>
      <c r="D1394" s="168"/>
      <c r="E1394" s="176"/>
      <c r="F1394" s="79"/>
    </row>
    <row r="1395" spans="1:6">
      <c r="A1395" s="170">
        <v>7.11</v>
      </c>
      <c r="B1395" s="174"/>
      <c r="C1395" s="180" t="s">
        <v>1554</v>
      </c>
      <c r="D1395" s="168" t="s">
        <v>24</v>
      </c>
      <c r="E1395" s="176">
        <v>266</v>
      </c>
      <c r="F1395" s="79"/>
    </row>
    <row r="1396" spans="1:6">
      <c r="A1396" s="170"/>
      <c r="B1396" s="174" t="s">
        <v>1555</v>
      </c>
      <c r="C1396" s="180" t="s">
        <v>1556</v>
      </c>
      <c r="D1396" s="168" t="s">
        <v>24</v>
      </c>
      <c r="E1396" s="176"/>
      <c r="F1396" s="79"/>
    </row>
    <row r="1397" spans="1:6">
      <c r="A1397" s="170">
        <v>7.12</v>
      </c>
      <c r="B1397" s="174"/>
      <c r="C1397" s="180" t="s">
        <v>1557</v>
      </c>
      <c r="D1397" s="168" t="s">
        <v>24</v>
      </c>
      <c r="E1397" s="176">
        <v>7</v>
      </c>
      <c r="F1397" s="79"/>
    </row>
    <row r="1398" spans="1:6">
      <c r="A1398" s="170"/>
      <c r="B1398" s="174" t="s">
        <v>1558</v>
      </c>
      <c r="C1398" s="180" t="s">
        <v>1559</v>
      </c>
      <c r="D1398" s="168"/>
      <c r="E1398" s="176"/>
      <c r="F1398" s="79"/>
    </row>
    <row r="1399" spans="1:6">
      <c r="A1399" s="170">
        <v>7.13</v>
      </c>
      <c r="B1399" s="174"/>
      <c r="C1399" s="180" t="s">
        <v>1560</v>
      </c>
      <c r="D1399" s="168" t="s">
        <v>49</v>
      </c>
      <c r="E1399" s="176">
        <f>E1414+E1415</f>
        <v>423</v>
      </c>
      <c r="F1399" s="79"/>
    </row>
    <row r="1400" spans="1:6">
      <c r="A1400" s="170">
        <v>7.14</v>
      </c>
      <c r="B1400" s="174"/>
      <c r="C1400" s="180" t="s">
        <v>1561</v>
      </c>
      <c r="D1400" s="168" t="s">
        <v>49</v>
      </c>
      <c r="E1400" s="176">
        <f>E1403</f>
        <v>412</v>
      </c>
      <c r="F1400" s="79"/>
    </row>
    <row r="1401" spans="1:6">
      <c r="A1401" s="170">
        <v>7.15</v>
      </c>
      <c r="B1401" s="174"/>
      <c r="C1401" s="180" t="s">
        <v>1562</v>
      </c>
      <c r="D1401" s="168" t="s">
        <v>49</v>
      </c>
      <c r="E1401" s="176">
        <f>E1399+E1400</f>
        <v>835</v>
      </c>
      <c r="F1401" s="79"/>
    </row>
    <row r="1402" spans="1:6">
      <c r="A1402" s="170"/>
      <c r="B1402" s="174" t="s">
        <v>1563</v>
      </c>
      <c r="C1402" s="180" t="s">
        <v>1564</v>
      </c>
      <c r="D1402" s="168"/>
      <c r="E1402" s="176"/>
      <c r="F1402" s="79"/>
    </row>
    <row r="1403" spans="1:6">
      <c r="A1403" s="170">
        <v>7.16</v>
      </c>
      <c r="B1403" s="174"/>
      <c r="C1403" s="180" t="s">
        <v>1565</v>
      </c>
      <c r="D1403" s="168" t="s">
        <v>49</v>
      </c>
      <c r="E1403" s="176">
        <v>412</v>
      </c>
      <c r="F1403" s="79"/>
    </row>
    <row r="1404" spans="1:6">
      <c r="A1404" s="170">
        <v>7.17</v>
      </c>
      <c r="B1404" s="174"/>
      <c r="C1404" s="180" t="s">
        <v>1566</v>
      </c>
      <c r="D1404" s="168" t="s">
        <v>49</v>
      </c>
      <c r="E1404" s="176">
        <f>186+156+31+5</f>
        <v>378</v>
      </c>
      <c r="F1404" s="79"/>
    </row>
    <row r="1405" spans="1:6">
      <c r="A1405" s="170"/>
      <c r="B1405" s="174" t="s">
        <v>1567</v>
      </c>
      <c r="C1405" s="180" t="s">
        <v>1568</v>
      </c>
      <c r="D1405" s="168"/>
      <c r="E1405" s="176"/>
      <c r="F1405" s="79"/>
    </row>
    <row r="1406" spans="1:6">
      <c r="A1406" s="170">
        <v>7.18</v>
      </c>
      <c r="B1406" s="174"/>
      <c r="C1406" s="180" t="s">
        <v>1569</v>
      </c>
      <c r="D1406" s="168" t="s">
        <v>49</v>
      </c>
      <c r="E1406" s="176">
        <f>E1403*1.02</f>
        <v>420.24</v>
      </c>
      <c r="F1406" s="79"/>
    </row>
    <row r="1407" spans="1:6">
      <c r="A1407" s="170">
        <v>7.19</v>
      </c>
      <c r="B1407" s="174"/>
      <c r="C1407" s="180" t="s">
        <v>1570</v>
      </c>
      <c r="D1407" s="168" t="s">
        <v>49</v>
      </c>
      <c r="E1407" s="176">
        <f>(E1412+E1421)*1.02</f>
        <v>348.84000000000003</v>
      </c>
      <c r="F1407" s="79"/>
    </row>
    <row r="1408" spans="1:6" ht="15" customHeight="1">
      <c r="A1408" s="170"/>
      <c r="B1408" s="174" t="s">
        <v>1571</v>
      </c>
      <c r="C1408" s="180" t="s">
        <v>1572</v>
      </c>
      <c r="D1408" s="168"/>
      <c r="E1408" s="176"/>
      <c r="F1408" s="79"/>
    </row>
    <row r="1409" spans="1:6">
      <c r="A1409" s="178">
        <v>7.2</v>
      </c>
      <c r="B1409" s="174"/>
      <c r="C1409" s="180" t="s">
        <v>1573</v>
      </c>
      <c r="D1409" s="168" t="s">
        <v>49</v>
      </c>
      <c r="E1409" s="176">
        <v>53</v>
      </c>
      <c r="F1409" s="79"/>
    </row>
    <row r="1410" spans="1:6">
      <c r="A1410" s="170"/>
      <c r="B1410" s="174" t="s">
        <v>1574</v>
      </c>
      <c r="C1410" s="180" t="s">
        <v>1575</v>
      </c>
      <c r="D1410" s="168"/>
      <c r="E1410" s="176"/>
      <c r="F1410" s="79"/>
    </row>
    <row r="1411" spans="1:6">
      <c r="A1411" s="170">
        <v>7.21</v>
      </c>
      <c r="B1411" s="174"/>
      <c r="C1411" s="180" t="s">
        <v>1576</v>
      </c>
      <c r="D1411" s="168" t="s">
        <v>49</v>
      </c>
      <c r="E1411" s="176">
        <v>412</v>
      </c>
      <c r="F1411" s="79"/>
    </row>
    <row r="1412" spans="1:6">
      <c r="A1412" s="170">
        <v>7.22</v>
      </c>
      <c r="B1412" s="174"/>
      <c r="C1412" s="180" t="s">
        <v>1577</v>
      </c>
      <c r="D1412" s="168" t="s">
        <v>49</v>
      </c>
      <c r="E1412" s="176">
        <v>186</v>
      </c>
      <c r="F1412" s="79"/>
    </row>
    <row r="1413" spans="1:6">
      <c r="A1413" s="170"/>
      <c r="B1413" s="174" t="s">
        <v>1578</v>
      </c>
      <c r="C1413" s="180" t="s">
        <v>1579</v>
      </c>
      <c r="D1413" s="168"/>
      <c r="E1413" s="176"/>
      <c r="F1413" s="79"/>
    </row>
    <row r="1414" spans="1:6">
      <c r="A1414" s="170">
        <v>7.23</v>
      </c>
      <c r="B1414" s="174"/>
      <c r="C1414" s="180" t="s">
        <v>1580</v>
      </c>
      <c r="D1414" s="168" t="s">
        <v>49</v>
      </c>
      <c r="E1414" s="176">
        <v>412</v>
      </c>
      <c r="F1414" s="79"/>
    </row>
    <row r="1415" spans="1:6">
      <c r="A1415" s="170">
        <v>7.24</v>
      </c>
      <c r="B1415" s="174"/>
      <c r="C1415" s="181" t="s">
        <v>1581</v>
      </c>
      <c r="D1415" s="168" t="s">
        <v>49</v>
      </c>
      <c r="E1415" s="176">
        <v>11</v>
      </c>
      <c r="F1415" s="79"/>
    </row>
    <row r="1416" spans="1:6">
      <c r="A1416" s="170"/>
      <c r="B1416" s="174" t="s">
        <v>1582</v>
      </c>
      <c r="C1416" s="180" t="s">
        <v>1583</v>
      </c>
      <c r="D1416" s="168"/>
      <c r="E1416" s="176"/>
      <c r="F1416" s="79"/>
    </row>
    <row r="1417" spans="1:6" ht="22.5" customHeight="1">
      <c r="A1417" s="170">
        <v>7.25</v>
      </c>
      <c r="B1417" s="174"/>
      <c r="C1417" s="180" t="s">
        <v>1584</v>
      </c>
      <c r="D1417" s="168" t="s">
        <v>49</v>
      </c>
      <c r="E1417" s="176">
        <v>22</v>
      </c>
      <c r="F1417" s="79"/>
    </row>
    <row r="1418" spans="1:6">
      <c r="A1418" s="170"/>
      <c r="B1418" s="174" t="s">
        <v>1585</v>
      </c>
      <c r="C1418" s="180" t="s">
        <v>1586</v>
      </c>
      <c r="D1418" s="168"/>
      <c r="E1418" s="176"/>
      <c r="F1418" s="79"/>
    </row>
    <row r="1419" spans="1:6">
      <c r="A1419" s="170">
        <v>7.26</v>
      </c>
      <c r="B1419" s="174"/>
      <c r="C1419" s="180" t="s">
        <v>1627</v>
      </c>
      <c r="D1419" s="168" t="s">
        <v>49</v>
      </c>
      <c r="E1419" s="176">
        <v>11</v>
      </c>
      <c r="F1419" s="79"/>
    </row>
    <row r="1420" spans="1:6">
      <c r="A1420" s="170"/>
      <c r="B1420" s="174" t="s">
        <v>1588</v>
      </c>
      <c r="C1420" s="180" t="s">
        <v>1589</v>
      </c>
      <c r="D1420" s="168"/>
      <c r="E1420" s="176"/>
      <c r="F1420" s="79"/>
    </row>
    <row r="1421" spans="1:6">
      <c r="A1421" s="170">
        <v>7.27</v>
      </c>
      <c r="B1421" s="174"/>
      <c r="C1421" s="182" t="s">
        <v>1590</v>
      </c>
      <c r="D1421" s="168" t="s">
        <v>49</v>
      </c>
      <c r="E1421" s="176">
        <v>156</v>
      </c>
      <c r="F1421" s="79"/>
    </row>
    <row r="1422" spans="1:6">
      <c r="A1422" s="170">
        <v>7.28</v>
      </c>
      <c r="B1422" s="174"/>
      <c r="C1422" s="182" t="s">
        <v>1591</v>
      </c>
      <c r="D1422" s="168" t="s">
        <v>49</v>
      </c>
      <c r="E1422" s="176">
        <v>31</v>
      </c>
      <c r="F1422" s="79"/>
    </row>
    <row r="1423" spans="1:6">
      <c r="A1423" s="170"/>
      <c r="B1423" s="183" t="s">
        <v>1592</v>
      </c>
      <c r="C1423" s="180" t="s">
        <v>1593</v>
      </c>
      <c r="D1423" s="168"/>
      <c r="E1423" s="176"/>
      <c r="F1423" s="79"/>
    </row>
    <row r="1424" spans="1:6">
      <c r="A1424" s="170">
        <v>7.29</v>
      </c>
      <c r="B1424" s="183"/>
      <c r="C1424" s="180" t="s">
        <v>1594</v>
      </c>
      <c r="D1424" s="168" t="s">
        <v>49</v>
      </c>
      <c r="E1424" s="176">
        <v>43</v>
      </c>
      <c r="F1424" s="79"/>
    </row>
    <row r="1425" spans="1:6">
      <c r="A1425" s="170"/>
      <c r="B1425" s="183" t="s">
        <v>1595</v>
      </c>
      <c r="C1425" s="180" t="s">
        <v>1596</v>
      </c>
      <c r="D1425" s="168"/>
      <c r="E1425" s="169"/>
      <c r="F1425" s="79"/>
    </row>
    <row r="1426" spans="1:6">
      <c r="A1426" s="178">
        <v>7.3</v>
      </c>
      <c r="B1426" s="168"/>
      <c r="C1426" s="180" t="s">
        <v>1597</v>
      </c>
      <c r="D1426" s="168" t="s">
        <v>557</v>
      </c>
      <c r="E1426" s="169">
        <v>59</v>
      </c>
      <c r="F1426" s="79"/>
    </row>
    <row r="1427" spans="1:6">
      <c r="A1427" s="1101">
        <v>7.31</v>
      </c>
      <c r="B1427" s="1159" t="s">
        <v>1598</v>
      </c>
      <c r="C1427" s="1156" t="s">
        <v>1599</v>
      </c>
      <c r="D1427" s="1157" t="s">
        <v>49</v>
      </c>
      <c r="E1427" s="1160">
        <v>5.5</v>
      </c>
      <c r="F1427" s="79"/>
    </row>
    <row r="1428" spans="1:6">
      <c r="A1428" s="178">
        <v>7.32</v>
      </c>
      <c r="B1428" s="184" t="s">
        <v>1600</v>
      </c>
      <c r="C1428" s="186" t="s">
        <v>1601</v>
      </c>
      <c r="D1428" s="185"/>
      <c r="E1428" s="169"/>
      <c r="F1428" s="79"/>
    </row>
    <row r="1429" spans="1:6">
      <c r="A1429" s="144">
        <v>7.33</v>
      </c>
      <c r="B1429" s="183"/>
      <c r="C1429" s="186" t="s">
        <v>1602</v>
      </c>
      <c r="D1429" s="185" t="s">
        <v>57</v>
      </c>
      <c r="E1429" s="169">
        <v>11</v>
      </c>
      <c r="F1429" s="79"/>
    </row>
    <row r="1430" spans="1:6" ht="25.5" customHeight="1">
      <c r="A1430" s="144"/>
      <c r="B1430" s="183" t="s">
        <v>1603</v>
      </c>
      <c r="C1430" s="187" t="s">
        <v>1604</v>
      </c>
      <c r="D1430" s="185"/>
      <c r="E1430" s="169"/>
      <c r="F1430" s="79"/>
    </row>
    <row r="1431" spans="1:6" ht="16.5" customHeight="1">
      <c r="A1431" s="144">
        <v>7.34</v>
      </c>
      <c r="B1431" s="183"/>
      <c r="C1431" s="186" t="s">
        <v>1605</v>
      </c>
      <c r="D1431" s="185" t="s">
        <v>57</v>
      </c>
      <c r="E1431" s="169">
        <v>22</v>
      </c>
      <c r="F1431" s="79"/>
    </row>
    <row r="1432" spans="1:6">
      <c r="A1432" s="144"/>
      <c r="B1432" s="168" t="s">
        <v>1606</v>
      </c>
      <c r="C1432" s="188" t="s">
        <v>1607</v>
      </c>
      <c r="D1432" s="168"/>
      <c r="E1432" s="169"/>
      <c r="F1432" s="79"/>
    </row>
    <row r="1433" spans="1:6">
      <c r="A1433" s="144">
        <v>7.35</v>
      </c>
      <c r="B1433" s="168"/>
      <c r="C1433" s="188" t="s">
        <v>1608</v>
      </c>
      <c r="D1433" s="168" t="s">
        <v>557</v>
      </c>
      <c r="E1433" s="189">
        <v>156</v>
      </c>
      <c r="F1433" s="79"/>
    </row>
    <row r="1434" spans="1:6">
      <c r="A1434" s="144">
        <v>7.36</v>
      </c>
      <c r="B1434" s="168"/>
      <c r="C1434" s="188" t="s">
        <v>1609</v>
      </c>
      <c r="D1434" s="168" t="s">
        <v>557</v>
      </c>
      <c r="E1434" s="169">
        <f>88+6</f>
        <v>94</v>
      </c>
      <c r="F1434" s="79"/>
    </row>
    <row r="1435" spans="1:6">
      <c r="A1435" s="144"/>
      <c r="B1435" s="168" t="s">
        <v>1610</v>
      </c>
      <c r="C1435" s="188" t="s">
        <v>1611</v>
      </c>
      <c r="D1435" s="168"/>
      <c r="E1435" s="169"/>
      <c r="F1435" s="79"/>
    </row>
    <row r="1436" spans="1:6">
      <c r="A1436" s="144">
        <v>7.37</v>
      </c>
      <c r="B1436" s="168"/>
      <c r="C1436" s="188" t="s">
        <v>1612</v>
      </c>
      <c r="D1436" s="168" t="s">
        <v>557</v>
      </c>
      <c r="E1436" s="169">
        <f>52</f>
        <v>52</v>
      </c>
      <c r="F1436" s="79"/>
    </row>
    <row r="1437" spans="1:6">
      <c r="A1437" s="144">
        <v>7.38</v>
      </c>
      <c r="B1437" s="168" t="s">
        <v>1613</v>
      </c>
      <c r="C1437" s="188" t="s">
        <v>1614</v>
      </c>
      <c r="D1437" s="168" t="s">
        <v>28</v>
      </c>
      <c r="E1437" s="169">
        <v>25</v>
      </c>
      <c r="F1437" s="79"/>
    </row>
    <row r="1438" spans="1:6" ht="26.25" thickBot="1">
      <c r="A1438" s="1168">
        <v>7.39</v>
      </c>
      <c r="B1438" s="1169" t="s">
        <v>1615</v>
      </c>
      <c r="C1438" s="1170" t="s">
        <v>1616</v>
      </c>
      <c r="D1438" s="1171" t="s">
        <v>49</v>
      </c>
      <c r="E1438" s="1172">
        <v>93.6</v>
      </c>
      <c r="F1438" s="79"/>
    </row>
    <row r="1439" spans="1:6">
      <c r="A1439" s="1336" t="s">
        <v>1617</v>
      </c>
      <c r="B1439" s="1337"/>
      <c r="C1439" s="1337"/>
      <c r="D1439" s="1337"/>
      <c r="E1439" s="1338"/>
      <c r="F1439" s="79"/>
    </row>
    <row r="1440" spans="1:6">
      <c r="A1440" s="1336"/>
      <c r="B1440" s="1337"/>
      <c r="C1440" s="1337"/>
      <c r="D1440" s="1337"/>
      <c r="E1440" s="1338"/>
      <c r="F1440" s="79"/>
    </row>
    <row r="1441" spans="1:6">
      <c r="A1441" s="165"/>
      <c r="B1441" s="174"/>
      <c r="C1441" s="193"/>
      <c r="D1441" s="168"/>
      <c r="E1441" s="169"/>
      <c r="F1441" s="79"/>
    </row>
    <row r="1442" spans="1:6">
      <c r="A1442" s="165"/>
      <c r="B1442" s="166" t="s">
        <v>1536</v>
      </c>
      <c r="C1442" s="167" t="s">
        <v>1721</v>
      </c>
      <c r="D1442" s="168"/>
      <c r="E1442" s="169"/>
      <c r="F1442" s="79"/>
    </row>
    <row r="1443" spans="1:6">
      <c r="A1443" s="178">
        <v>7.4</v>
      </c>
      <c r="B1443" s="171"/>
      <c r="C1443" s="172" t="s">
        <v>1537</v>
      </c>
      <c r="D1443" s="168" t="s">
        <v>26</v>
      </c>
      <c r="E1443" s="173">
        <v>0.13900000000000001</v>
      </c>
      <c r="F1443" s="79"/>
    </row>
    <row r="1444" spans="1:6">
      <c r="A1444" s="170"/>
      <c r="B1444" s="174" t="s">
        <v>1538</v>
      </c>
      <c r="C1444" s="179" t="s">
        <v>1539</v>
      </c>
      <c r="D1444" s="168"/>
      <c r="E1444" s="176"/>
      <c r="F1444" s="79"/>
    </row>
    <row r="1445" spans="1:6">
      <c r="A1445" s="170">
        <v>7.41</v>
      </c>
      <c r="B1445" s="174"/>
      <c r="C1445" s="179" t="s">
        <v>1540</v>
      </c>
      <c r="D1445" s="168" t="s">
        <v>49</v>
      </c>
      <c r="E1445" s="176">
        <v>668</v>
      </c>
      <c r="F1445" s="79"/>
    </row>
    <row r="1446" spans="1:6">
      <c r="A1446" s="170"/>
      <c r="B1446" s="174" t="s">
        <v>1541</v>
      </c>
      <c r="C1446" s="179" t="s">
        <v>1542</v>
      </c>
      <c r="D1446" s="168"/>
      <c r="E1446" s="176"/>
      <c r="F1446" s="79"/>
    </row>
    <row r="1447" spans="1:6">
      <c r="A1447" s="170">
        <v>7.42</v>
      </c>
      <c r="B1447" s="174"/>
      <c r="C1447" s="179" t="s">
        <v>1543</v>
      </c>
      <c r="D1447" s="168" t="s">
        <v>49</v>
      </c>
      <c r="E1447" s="176">
        <v>16</v>
      </c>
      <c r="F1447" s="79"/>
    </row>
    <row r="1448" spans="1:6">
      <c r="A1448" s="170">
        <v>7.43</v>
      </c>
      <c r="B1448" s="174"/>
      <c r="C1448" s="194" t="s">
        <v>1544</v>
      </c>
      <c r="D1448" s="168" t="s">
        <v>49</v>
      </c>
      <c r="E1448" s="176">
        <v>612</v>
      </c>
      <c r="F1448" s="79"/>
    </row>
    <row r="1449" spans="1:6">
      <c r="A1449" s="170">
        <v>7.44</v>
      </c>
      <c r="B1449" s="174"/>
      <c r="C1449" s="194" t="s">
        <v>1545</v>
      </c>
      <c r="D1449" s="168" t="s">
        <v>49</v>
      </c>
      <c r="E1449" s="176">
        <v>43</v>
      </c>
      <c r="F1449" s="79"/>
    </row>
    <row r="1450" spans="1:6">
      <c r="A1450" s="170">
        <v>7.45</v>
      </c>
      <c r="B1450" s="174"/>
      <c r="C1450" s="194" t="s">
        <v>1546</v>
      </c>
      <c r="D1450" s="168" t="s">
        <v>557</v>
      </c>
      <c r="E1450" s="176">
        <v>83</v>
      </c>
      <c r="F1450" s="79"/>
    </row>
    <row r="1451" spans="1:6">
      <c r="A1451" s="170">
        <v>7.46</v>
      </c>
      <c r="B1451" s="174"/>
      <c r="C1451" s="194" t="s">
        <v>1547</v>
      </c>
      <c r="D1451" s="168" t="s">
        <v>557</v>
      </c>
      <c r="E1451" s="176">
        <v>27</v>
      </c>
      <c r="F1451" s="79"/>
    </row>
    <row r="1452" spans="1:6">
      <c r="A1452" s="170">
        <v>7.47</v>
      </c>
      <c r="B1452" s="174"/>
      <c r="C1452" s="194" t="s">
        <v>1618</v>
      </c>
      <c r="D1452" s="168" t="s">
        <v>557</v>
      </c>
      <c r="E1452" s="176">
        <v>7</v>
      </c>
      <c r="F1452" s="79"/>
    </row>
    <row r="1453" spans="1:6">
      <c r="A1453" s="170">
        <v>7.48</v>
      </c>
      <c r="B1453" s="174"/>
      <c r="C1453" s="179" t="s">
        <v>1619</v>
      </c>
      <c r="D1453" s="168" t="s">
        <v>105</v>
      </c>
      <c r="E1453" s="176">
        <v>6</v>
      </c>
      <c r="F1453" s="79"/>
    </row>
    <row r="1454" spans="1:6" ht="25.5">
      <c r="A1454" s="170">
        <v>7.49</v>
      </c>
      <c r="B1454" s="174"/>
      <c r="C1454" s="179" t="s">
        <v>1550</v>
      </c>
      <c r="D1454" s="168" t="s">
        <v>1551</v>
      </c>
      <c r="E1454" s="176">
        <f>25.13+67.89</f>
        <v>93.02</v>
      </c>
      <c r="F1454" s="79"/>
    </row>
    <row r="1455" spans="1:6">
      <c r="A1455" s="170"/>
      <c r="B1455" s="174" t="s">
        <v>1552</v>
      </c>
      <c r="C1455" s="180" t="s">
        <v>1553</v>
      </c>
      <c r="D1455" s="168"/>
      <c r="E1455" s="176"/>
      <c r="F1455" s="79"/>
    </row>
    <row r="1456" spans="1:6">
      <c r="A1456" s="178">
        <v>7.5</v>
      </c>
      <c r="B1456" s="174"/>
      <c r="C1456" s="180" t="s">
        <v>1554</v>
      </c>
      <c r="D1456" s="168" t="s">
        <v>24</v>
      </c>
      <c r="E1456" s="176">
        <v>266</v>
      </c>
      <c r="F1456" s="79"/>
    </row>
    <row r="1457" spans="1:6">
      <c r="A1457" s="170"/>
      <c r="B1457" s="174" t="s">
        <v>1555</v>
      </c>
      <c r="C1457" s="180" t="s">
        <v>1556</v>
      </c>
      <c r="D1457" s="168"/>
      <c r="E1457" s="176"/>
      <c r="F1457" s="79"/>
    </row>
    <row r="1458" spans="1:6">
      <c r="A1458" s="170">
        <v>7.51</v>
      </c>
      <c r="B1458" s="174"/>
      <c r="C1458" s="180" t="s">
        <v>1557</v>
      </c>
      <c r="D1458" s="168" t="s">
        <v>24</v>
      </c>
      <c r="E1458" s="176">
        <v>7</v>
      </c>
      <c r="F1458" s="79"/>
    </row>
    <row r="1459" spans="1:6">
      <c r="A1459" s="170"/>
      <c r="B1459" s="174" t="s">
        <v>1558</v>
      </c>
      <c r="C1459" s="180" t="s">
        <v>1559</v>
      </c>
      <c r="D1459" s="168"/>
      <c r="E1459" s="176"/>
      <c r="F1459" s="79"/>
    </row>
    <row r="1460" spans="1:6">
      <c r="A1460" s="170">
        <v>7.52</v>
      </c>
      <c r="B1460" s="174"/>
      <c r="C1460" s="180" t="s">
        <v>1560</v>
      </c>
      <c r="D1460" s="168" t="s">
        <v>49</v>
      </c>
      <c r="E1460" s="176">
        <f>E1469+E1477+E1476+E1478</f>
        <v>956</v>
      </c>
      <c r="F1460" s="79"/>
    </row>
    <row r="1461" spans="1:6" ht="21.75" customHeight="1">
      <c r="A1461" s="170">
        <v>7.53</v>
      </c>
      <c r="B1461" s="174"/>
      <c r="C1461" s="180" t="s">
        <v>1561</v>
      </c>
      <c r="D1461" s="168" t="s">
        <v>49</v>
      </c>
      <c r="E1461" s="176">
        <f>E1464</f>
        <v>742</v>
      </c>
      <c r="F1461" s="79"/>
    </row>
    <row r="1462" spans="1:6">
      <c r="A1462" s="170">
        <v>7.54</v>
      </c>
      <c r="B1462" s="174"/>
      <c r="C1462" s="180" t="s">
        <v>1562</v>
      </c>
      <c r="D1462" s="168" t="s">
        <v>49</v>
      </c>
      <c r="E1462" s="176">
        <f>E1460+E1461</f>
        <v>1698</v>
      </c>
      <c r="F1462" s="79"/>
    </row>
    <row r="1463" spans="1:6">
      <c r="A1463" s="170"/>
      <c r="B1463" s="174" t="s">
        <v>1563</v>
      </c>
      <c r="C1463" s="180" t="s">
        <v>1564</v>
      </c>
      <c r="D1463" s="168"/>
      <c r="E1463" s="176"/>
      <c r="F1463" s="79"/>
    </row>
    <row r="1464" spans="1:6">
      <c r="A1464" s="170">
        <v>7.55</v>
      </c>
      <c r="B1464" s="174"/>
      <c r="C1464" s="180" t="s">
        <v>1565</v>
      </c>
      <c r="D1464" s="168" t="s">
        <v>49</v>
      </c>
      <c r="E1464" s="176">
        <f>733+9</f>
        <v>742</v>
      </c>
      <c r="F1464" s="79"/>
    </row>
    <row r="1465" spans="1:6">
      <c r="A1465" s="170">
        <v>7.56</v>
      </c>
      <c r="B1465" s="174"/>
      <c r="C1465" s="180" t="s">
        <v>1566</v>
      </c>
      <c r="D1465" s="168" t="s">
        <v>49</v>
      </c>
      <c r="E1465" s="176">
        <f>E1484</f>
        <v>57.8</v>
      </c>
      <c r="F1465" s="79"/>
    </row>
    <row r="1466" spans="1:6">
      <c r="A1466" s="170"/>
      <c r="B1466" s="174" t="s">
        <v>1567</v>
      </c>
      <c r="C1466" s="180" t="s">
        <v>1568</v>
      </c>
      <c r="D1466" s="168"/>
      <c r="E1466" s="176"/>
      <c r="F1466" s="79"/>
    </row>
    <row r="1467" spans="1:6">
      <c r="A1467" s="170">
        <v>7.57</v>
      </c>
      <c r="B1467" s="174"/>
      <c r="C1467" s="180" t="s">
        <v>1620</v>
      </c>
      <c r="D1467" s="168" t="s">
        <v>49</v>
      </c>
      <c r="E1467" s="176">
        <f>E1464*1.2</f>
        <v>890.4</v>
      </c>
      <c r="F1467" s="79"/>
    </row>
    <row r="1468" spans="1:6">
      <c r="A1468" s="170"/>
      <c r="B1468" s="174" t="s">
        <v>1621</v>
      </c>
      <c r="C1468" s="180" t="s">
        <v>1622</v>
      </c>
      <c r="D1468" s="168"/>
      <c r="E1468" s="176"/>
      <c r="F1468" s="79"/>
    </row>
    <row r="1469" spans="1:6">
      <c r="A1469" s="170">
        <v>7.58</v>
      </c>
      <c r="B1469" s="174"/>
      <c r="C1469" s="180" t="s">
        <v>1623</v>
      </c>
      <c r="D1469" s="168" t="s">
        <v>49</v>
      </c>
      <c r="E1469" s="176">
        <f>E1473</f>
        <v>189</v>
      </c>
      <c r="F1469" s="79"/>
    </row>
    <row r="1470" spans="1:6" ht="15" customHeight="1">
      <c r="A1470" s="170"/>
      <c r="B1470" s="174" t="s">
        <v>1571</v>
      </c>
      <c r="C1470" s="180" t="s">
        <v>1624</v>
      </c>
      <c r="D1470" s="168"/>
      <c r="E1470" s="176"/>
      <c r="F1470" s="79"/>
    </row>
    <row r="1471" spans="1:6">
      <c r="A1471" s="170">
        <v>7.59</v>
      </c>
      <c r="B1471" s="174"/>
      <c r="C1471" s="180" t="s">
        <v>1573</v>
      </c>
      <c r="D1471" s="168" t="s">
        <v>49</v>
      </c>
      <c r="E1471" s="176">
        <v>184</v>
      </c>
      <c r="F1471" s="79"/>
    </row>
    <row r="1472" spans="1:6">
      <c r="A1472" s="170"/>
      <c r="B1472" s="174" t="s">
        <v>1574</v>
      </c>
      <c r="C1472" s="180" t="s">
        <v>1575</v>
      </c>
      <c r="D1472" s="168"/>
      <c r="E1472" s="176"/>
      <c r="F1472" s="79"/>
    </row>
    <row r="1473" spans="1:6" ht="23.25" customHeight="1">
      <c r="A1473" s="178">
        <v>7.6</v>
      </c>
      <c r="B1473" s="174"/>
      <c r="C1473" s="180" t="s">
        <v>1625</v>
      </c>
      <c r="D1473" s="168" t="s">
        <v>49</v>
      </c>
      <c r="E1473" s="176">
        <f>180+9</f>
        <v>189</v>
      </c>
      <c r="F1473" s="79"/>
    </row>
    <row r="1474" spans="1:6" ht="26.25" customHeight="1">
      <c r="A1474" s="170">
        <v>7.61</v>
      </c>
      <c r="B1474" s="174"/>
      <c r="C1474" s="180" t="s">
        <v>1576</v>
      </c>
      <c r="D1474" s="168" t="s">
        <v>49</v>
      </c>
      <c r="E1474" s="176">
        <v>554</v>
      </c>
      <c r="F1474" s="79"/>
    </row>
    <row r="1475" spans="1:6" ht="26.25" customHeight="1">
      <c r="A1475" s="170"/>
      <c r="B1475" s="174" t="s">
        <v>1578</v>
      </c>
      <c r="C1475" s="180" t="s">
        <v>1579</v>
      </c>
      <c r="D1475" s="168"/>
      <c r="E1475" s="176"/>
      <c r="F1475" s="79"/>
    </row>
    <row r="1476" spans="1:6" ht="26.25" customHeight="1">
      <c r="A1476" s="170">
        <v>7.62</v>
      </c>
      <c r="B1476" s="174"/>
      <c r="C1476" s="180" t="s">
        <v>1626</v>
      </c>
      <c r="D1476" s="168" t="s">
        <v>49</v>
      </c>
      <c r="E1476" s="176">
        <f>E1473</f>
        <v>189</v>
      </c>
      <c r="F1476" s="79"/>
    </row>
    <row r="1477" spans="1:6" ht="15" customHeight="1">
      <c r="A1477" s="170">
        <v>7.63</v>
      </c>
      <c r="B1477" s="174"/>
      <c r="C1477" s="180" t="s">
        <v>1580</v>
      </c>
      <c r="D1477" s="168" t="s">
        <v>49</v>
      </c>
      <c r="E1477" s="176">
        <v>554</v>
      </c>
      <c r="F1477" s="79"/>
    </row>
    <row r="1478" spans="1:6">
      <c r="A1478" s="170">
        <v>7.64</v>
      </c>
      <c r="B1478" s="174"/>
      <c r="C1478" s="195" t="s">
        <v>1581</v>
      </c>
      <c r="D1478" s="168" t="s">
        <v>49</v>
      </c>
      <c r="E1478" s="176">
        <v>24</v>
      </c>
      <c r="F1478" s="79"/>
    </row>
    <row r="1479" spans="1:6">
      <c r="A1479" s="170"/>
      <c r="B1479" s="174" t="s">
        <v>1582</v>
      </c>
      <c r="C1479" s="180" t="s">
        <v>1583</v>
      </c>
      <c r="D1479" s="168"/>
      <c r="E1479" s="176"/>
      <c r="F1479" s="79"/>
    </row>
    <row r="1480" spans="1:6">
      <c r="A1480" s="170">
        <v>7.65</v>
      </c>
      <c r="B1480" s="174"/>
      <c r="C1480" s="180" t="s">
        <v>1584</v>
      </c>
      <c r="D1480" s="168" t="s">
        <v>49</v>
      </c>
      <c r="E1480" s="176">
        <f>E1482</f>
        <v>12</v>
      </c>
      <c r="F1480" s="79"/>
    </row>
    <row r="1481" spans="1:6">
      <c r="A1481" s="170"/>
      <c r="B1481" s="174" t="s">
        <v>1585</v>
      </c>
      <c r="C1481" s="180" t="s">
        <v>1586</v>
      </c>
      <c r="D1481" s="168"/>
      <c r="E1481" s="176"/>
      <c r="F1481" s="79"/>
    </row>
    <row r="1482" spans="1:6">
      <c r="A1482" s="170">
        <v>7.66</v>
      </c>
      <c r="B1482" s="174"/>
      <c r="C1482" s="180" t="s">
        <v>1627</v>
      </c>
      <c r="D1482" s="168" t="s">
        <v>49</v>
      </c>
      <c r="E1482" s="176">
        <v>12</v>
      </c>
      <c r="F1482" s="79"/>
    </row>
    <row r="1483" spans="1:6">
      <c r="A1483" s="170"/>
      <c r="B1483" s="174" t="s">
        <v>1588</v>
      </c>
      <c r="C1483" s="180" t="s">
        <v>1589</v>
      </c>
      <c r="D1483" s="168"/>
      <c r="E1483" s="176"/>
      <c r="F1483" s="79"/>
    </row>
    <row r="1484" spans="1:6">
      <c r="A1484" s="170">
        <v>7.67</v>
      </c>
      <c r="B1484" s="174"/>
      <c r="C1484" s="180" t="s">
        <v>1590</v>
      </c>
      <c r="D1484" s="168" t="s">
        <v>49</v>
      </c>
      <c r="E1484" s="176">
        <v>57.8</v>
      </c>
      <c r="F1484" s="79"/>
    </row>
    <row r="1485" spans="1:6">
      <c r="A1485" s="170"/>
      <c r="B1485" s="183" t="s">
        <v>1592</v>
      </c>
      <c r="C1485" s="180" t="s">
        <v>1593</v>
      </c>
      <c r="D1485" s="168"/>
      <c r="E1485" s="176"/>
      <c r="F1485" s="79"/>
    </row>
    <row r="1486" spans="1:6">
      <c r="A1486" s="144">
        <v>7.68</v>
      </c>
      <c r="B1486" s="183"/>
      <c r="C1486" s="180" t="s">
        <v>1594</v>
      </c>
      <c r="D1486" s="168" t="s">
        <v>49</v>
      </c>
      <c r="E1486" s="169">
        <v>70</v>
      </c>
      <c r="F1486" s="79"/>
    </row>
    <row r="1487" spans="1:6">
      <c r="A1487" s="144"/>
      <c r="B1487" s="183" t="s">
        <v>1628</v>
      </c>
      <c r="C1487" s="180" t="s">
        <v>1596</v>
      </c>
      <c r="D1487" s="168"/>
      <c r="E1487" s="169"/>
      <c r="F1487" s="79"/>
    </row>
    <row r="1488" spans="1:6" ht="27.75" customHeight="1">
      <c r="A1488" s="144">
        <v>7.69</v>
      </c>
      <c r="B1488" s="183"/>
      <c r="C1488" s="180" t="s">
        <v>1597</v>
      </c>
      <c r="D1488" s="168" t="s">
        <v>557</v>
      </c>
      <c r="E1488" s="169">
        <v>31</v>
      </c>
      <c r="F1488" s="79"/>
    </row>
    <row r="1489" spans="1:6">
      <c r="A1489" s="146">
        <v>7.7</v>
      </c>
      <c r="B1489" s="183" t="s">
        <v>1598</v>
      </c>
      <c r="C1489" s="186" t="s">
        <v>1629</v>
      </c>
      <c r="D1489" s="185" t="s">
        <v>49</v>
      </c>
      <c r="E1489" s="169">
        <v>18.2</v>
      </c>
      <c r="F1489" s="79"/>
    </row>
    <row r="1490" spans="1:6">
      <c r="A1490" s="144"/>
      <c r="B1490" s="183" t="s">
        <v>1600</v>
      </c>
      <c r="C1490" s="186" t="s">
        <v>1601</v>
      </c>
      <c r="D1490" s="185"/>
      <c r="E1490" s="169"/>
      <c r="F1490" s="79"/>
    </row>
    <row r="1491" spans="1:6">
      <c r="A1491" s="144">
        <v>7.71</v>
      </c>
      <c r="B1491" s="183"/>
      <c r="C1491" s="186" t="s">
        <v>1602</v>
      </c>
      <c r="D1491" s="185" t="s">
        <v>57</v>
      </c>
      <c r="E1491" s="169">
        <v>10</v>
      </c>
      <c r="F1491" s="79"/>
    </row>
    <row r="1492" spans="1:6" ht="15" customHeight="1">
      <c r="A1492" s="144"/>
      <c r="B1492" s="183" t="s">
        <v>1603</v>
      </c>
      <c r="C1492" s="187" t="s">
        <v>1604</v>
      </c>
      <c r="D1492" s="185"/>
      <c r="E1492" s="169"/>
      <c r="F1492" s="79"/>
    </row>
    <row r="1493" spans="1:6">
      <c r="A1493" s="144">
        <v>7.72</v>
      </c>
      <c r="B1493" s="183"/>
      <c r="C1493" s="186" t="s">
        <v>1605</v>
      </c>
      <c r="D1493" s="185" t="s">
        <v>57</v>
      </c>
      <c r="E1493" s="169">
        <v>21</v>
      </c>
      <c r="F1493" s="79"/>
    </row>
    <row r="1494" spans="1:6" ht="31.5" customHeight="1">
      <c r="A1494" s="144"/>
      <c r="B1494" s="168" t="s">
        <v>1606</v>
      </c>
      <c r="C1494" s="180" t="s">
        <v>1607</v>
      </c>
      <c r="D1494" s="168"/>
      <c r="E1494" s="169"/>
      <c r="F1494" s="79"/>
    </row>
    <row r="1495" spans="1:6">
      <c r="A1495" s="144">
        <v>7.73</v>
      </c>
      <c r="B1495" s="168"/>
      <c r="C1495" s="180" t="s">
        <v>1608</v>
      </c>
      <c r="D1495" s="168" t="s">
        <v>557</v>
      </c>
      <c r="E1495" s="189">
        <v>27</v>
      </c>
      <c r="F1495" s="79"/>
    </row>
    <row r="1496" spans="1:6">
      <c r="A1496" s="144">
        <v>7.74</v>
      </c>
      <c r="B1496" s="168"/>
      <c r="C1496" s="180" t="s">
        <v>1609</v>
      </c>
      <c r="D1496" s="168" t="s">
        <v>557</v>
      </c>
      <c r="E1496" s="169">
        <v>233</v>
      </c>
      <c r="F1496" s="79"/>
    </row>
    <row r="1497" spans="1:6">
      <c r="A1497" s="144"/>
      <c r="B1497" s="168" t="s">
        <v>1610</v>
      </c>
      <c r="C1497" s="180" t="s">
        <v>1611</v>
      </c>
      <c r="D1497" s="168"/>
      <c r="E1497" s="169"/>
      <c r="F1497" s="79"/>
    </row>
    <row r="1498" spans="1:6">
      <c r="A1498" s="144">
        <v>7.75</v>
      </c>
      <c r="B1498" s="168"/>
      <c r="C1498" s="180" t="s">
        <v>1612</v>
      </c>
      <c r="D1498" s="168" t="s">
        <v>557</v>
      </c>
      <c r="E1498" s="169">
        <v>21.4</v>
      </c>
      <c r="F1498" s="79"/>
    </row>
    <row r="1499" spans="1:6" ht="26.25" thickBot="1">
      <c r="A1499" s="1168">
        <v>7.76</v>
      </c>
      <c r="B1499" s="1169" t="s">
        <v>1615</v>
      </c>
      <c r="C1499" s="1173" t="s">
        <v>1616</v>
      </c>
      <c r="D1499" s="1171" t="s">
        <v>49</v>
      </c>
      <c r="E1499" s="1172">
        <v>64.8</v>
      </c>
      <c r="F1499" s="79"/>
    </row>
    <row r="1500" spans="1:6">
      <c r="A1500" s="1336" t="s">
        <v>1630</v>
      </c>
      <c r="B1500" s="1337"/>
      <c r="C1500" s="1337"/>
      <c r="D1500" s="1337"/>
      <c r="E1500" s="1338"/>
      <c r="F1500" s="79"/>
    </row>
    <row r="1501" spans="1:6">
      <c r="A1501" s="1336"/>
      <c r="B1501" s="1337"/>
      <c r="C1501" s="1337"/>
      <c r="D1501" s="1337"/>
      <c r="E1501" s="1338"/>
      <c r="F1501" s="79"/>
    </row>
    <row r="1502" spans="1:6">
      <c r="A1502" s="165"/>
      <c r="B1502" s="174"/>
      <c r="C1502" s="193"/>
      <c r="D1502" s="168"/>
      <c r="E1502" s="169"/>
      <c r="F1502" s="79"/>
    </row>
    <row r="1503" spans="1:6">
      <c r="A1503" s="165"/>
      <c r="B1503" s="166" t="s">
        <v>1536</v>
      </c>
      <c r="C1503" s="167" t="s">
        <v>1721</v>
      </c>
      <c r="D1503" s="168"/>
      <c r="E1503" s="169"/>
      <c r="F1503" s="79"/>
    </row>
    <row r="1504" spans="1:6" ht="36.75" customHeight="1">
      <c r="A1504" s="170">
        <v>7.77</v>
      </c>
      <c r="B1504" s="171"/>
      <c r="C1504" s="172" t="s">
        <v>1537</v>
      </c>
      <c r="D1504" s="168" t="s">
        <v>26</v>
      </c>
      <c r="E1504" s="173">
        <v>0.115</v>
      </c>
      <c r="F1504" s="79"/>
    </row>
    <row r="1505" spans="1:6" ht="31.5" customHeight="1">
      <c r="A1505" s="170"/>
      <c r="B1505" s="174" t="s">
        <v>1541</v>
      </c>
      <c r="C1505" s="179" t="s">
        <v>1542</v>
      </c>
      <c r="D1505" s="168"/>
      <c r="E1505" s="176"/>
      <c r="F1505" s="79"/>
    </row>
    <row r="1506" spans="1:6">
      <c r="A1506" s="170">
        <v>7.78</v>
      </c>
      <c r="B1506" s="174"/>
      <c r="C1506" s="179" t="s">
        <v>1543</v>
      </c>
      <c r="D1506" s="168" t="s">
        <v>49</v>
      </c>
      <c r="E1506" s="176">
        <v>46</v>
      </c>
      <c r="F1506" s="79"/>
    </row>
    <row r="1507" spans="1:6">
      <c r="A1507" s="170">
        <v>7.79</v>
      </c>
      <c r="B1507" s="174"/>
      <c r="C1507" s="194" t="s">
        <v>1544</v>
      </c>
      <c r="D1507" s="168" t="s">
        <v>49</v>
      </c>
      <c r="E1507" s="176">
        <f>613+26</f>
        <v>639</v>
      </c>
      <c r="F1507" s="79"/>
    </row>
    <row r="1508" spans="1:6" ht="15" customHeight="1">
      <c r="A1508" s="178">
        <v>7.8</v>
      </c>
      <c r="B1508" s="174"/>
      <c r="C1508" s="194" t="s">
        <v>1545</v>
      </c>
      <c r="D1508" s="168" t="s">
        <v>49</v>
      </c>
      <c r="E1508" s="176">
        <v>81</v>
      </c>
      <c r="F1508" s="79"/>
    </row>
    <row r="1509" spans="1:6">
      <c r="A1509" s="170">
        <v>7.81</v>
      </c>
      <c r="B1509" s="174"/>
      <c r="C1509" s="194" t="s">
        <v>1631</v>
      </c>
      <c r="D1509" s="168" t="s">
        <v>557</v>
      </c>
      <c r="E1509" s="176">
        <v>21.5</v>
      </c>
      <c r="F1509" s="79"/>
    </row>
    <row r="1510" spans="1:6">
      <c r="A1510" s="170">
        <v>7.82</v>
      </c>
      <c r="B1510" s="174"/>
      <c r="C1510" s="194" t="s">
        <v>1632</v>
      </c>
      <c r="D1510" s="168" t="s">
        <v>557</v>
      </c>
      <c r="E1510" s="176">
        <v>8</v>
      </c>
      <c r="F1510" s="79"/>
    </row>
    <row r="1511" spans="1:6" ht="31.5" customHeight="1">
      <c r="A1511" s="170">
        <v>7.83</v>
      </c>
      <c r="B1511" s="174"/>
      <c r="C1511" s="194" t="s">
        <v>1547</v>
      </c>
      <c r="D1511" s="168" t="s">
        <v>557</v>
      </c>
      <c r="E1511" s="176">
        <v>11</v>
      </c>
      <c r="F1511" s="79"/>
    </row>
    <row r="1512" spans="1:6">
      <c r="A1512" s="170">
        <v>7.84</v>
      </c>
      <c r="B1512" s="174"/>
      <c r="C1512" s="179" t="s">
        <v>1619</v>
      </c>
      <c r="D1512" s="168" t="s">
        <v>105</v>
      </c>
      <c r="E1512" s="176">
        <v>7</v>
      </c>
      <c r="F1512" s="79"/>
    </row>
    <row r="1513" spans="1:6" ht="25.5">
      <c r="A1513" s="170">
        <v>7.85</v>
      </c>
      <c r="B1513" s="174"/>
      <c r="C1513" s="179" t="s">
        <v>1550</v>
      </c>
      <c r="D1513" s="168" t="s">
        <v>1551</v>
      </c>
      <c r="E1513" s="176">
        <f>23.37+61</f>
        <v>84.37</v>
      </c>
      <c r="F1513" s="79"/>
    </row>
    <row r="1514" spans="1:6">
      <c r="A1514" s="170"/>
      <c r="B1514" s="174" t="s">
        <v>1552</v>
      </c>
      <c r="C1514" s="180" t="s">
        <v>1553</v>
      </c>
      <c r="D1514" s="168"/>
      <c r="E1514" s="176"/>
      <c r="F1514" s="79"/>
    </row>
    <row r="1515" spans="1:6">
      <c r="A1515" s="170">
        <v>7.86</v>
      </c>
      <c r="B1515" s="174"/>
      <c r="C1515" s="180" t="s">
        <v>1554</v>
      </c>
      <c r="D1515" s="168" t="s">
        <v>24</v>
      </c>
      <c r="E1515" s="176">
        <v>272</v>
      </c>
      <c r="F1515" s="79"/>
    </row>
    <row r="1516" spans="1:6">
      <c r="A1516" s="170"/>
      <c r="B1516" s="174" t="s">
        <v>1555</v>
      </c>
      <c r="C1516" s="180" t="s">
        <v>1556</v>
      </c>
      <c r="D1516" s="168" t="s">
        <v>24</v>
      </c>
      <c r="E1516" s="176"/>
      <c r="F1516" s="79"/>
    </row>
    <row r="1517" spans="1:6">
      <c r="A1517" s="170">
        <v>7.87</v>
      </c>
      <c r="B1517" s="174"/>
      <c r="C1517" s="180" t="s">
        <v>1557</v>
      </c>
      <c r="D1517" s="168" t="s">
        <v>24</v>
      </c>
      <c r="E1517" s="176">
        <v>7</v>
      </c>
      <c r="F1517" s="79"/>
    </row>
    <row r="1518" spans="1:6">
      <c r="A1518" s="170"/>
      <c r="B1518" s="174" t="s">
        <v>1633</v>
      </c>
      <c r="C1518" s="180" t="s">
        <v>1634</v>
      </c>
      <c r="D1518" s="168"/>
      <c r="E1518" s="176"/>
      <c r="F1518" s="79"/>
    </row>
    <row r="1519" spans="1:6">
      <c r="A1519" s="170">
        <v>7.88</v>
      </c>
      <c r="B1519" s="174"/>
      <c r="C1519" s="180" t="s">
        <v>1635</v>
      </c>
      <c r="D1519" s="168" t="s">
        <v>28</v>
      </c>
      <c r="E1519" s="176">
        <v>28</v>
      </c>
      <c r="F1519" s="79"/>
    </row>
    <row r="1520" spans="1:6">
      <c r="A1520" s="170"/>
      <c r="B1520" s="174" t="s">
        <v>1558</v>
      </c>
      <c r="C1520" s="180" t="s">
        <v>1559</v>
      </c>
      <c r="D1520" s="168"/>
      <c r="E1520" s="176"/>
      <c r="F1520" s="79"/>
    </row>
    <row r="1521" spans="1:6">
      <c r="A1521" s="170">
        <v>7.89</v>
      </c>
      <c r="B1521" s="174"/>
      <c r="C1521" s="180" t="s">
        <v>1560</v>
      </c>
      <c r="D1521" s="168" t="s">
        <v>49</v>
      </c>
      <c r="E1521" s="176">
        <f>E1538+E1539+E1540+E1531</f>
        <v>886</v>
      </c>
      <c r="F1521" s="79"/>
    </row>
    <row r="1522" spans="1:6">
      <c r="A1522" s="178">
        <v>7.9</v>
      </c>
      <c r="B1522" s="174"/>
      <c r="C1522" s="180" t="s">
        <v>1561</v>
      </c>
      <c r="D1522" s="168" t="s">
        <v>49</v>
      </c>
      <c r="E1522" s="176">
        <f>E1525</f>
        <v>603</v>
      </c>
      <c r="F1522" s="79"/>
    </row>
    <row r="1523" spans="1:6" ht="24.75" customHeight="1">
      <c r="A1523" s="170">
        <v>7.91</v>
      </c>
      <c r="B1523" s="174"/>
      <c r="C1523" s="180" t="s">
        <v>1562</v>
      </c>
      <c r="D1523" s="168" t="s">
        <v>49</v>
      </c>
      <c r="E1523" s="176">
        <f>E1521+E1522</f>
        <v>1489</v>
      </c>
      <c r="F1523" s="79"/>
    </row>
    <row r="1524" spans="1:6" ht="15" customHeight="1">
      <c r="A1524" s="170"/>
      <c r="B1524" s="174" t="s">
        <v>1563</v>
      </c>
      <c r="C1524" s="180" t="s">
        <v>1564</v>
      </c>
      <c r="D1524" s="168"/>
      <c r="E1524" s="176"/>
      <c r="F1524" s="79"/>
    </row>
    <row r="1525" spans="1:6">
      <c r="A1525" s="170">
        <v>7.92</v>
      </c>
      <c r="B1525" s="174"/>
      <c r="C1525" s="180" t="s">
        <v>1565</v>
      </c>
      <c r="D1525" s="168" t="s">
        <v>49</v>
      </c>
      <c r="E1525" s="176">
        <f>270+333</f>
        <v>603</v>
      </c>
      <c r="F1525" s="79"/>
    </row>
    <row r="1526" spans="1:6">
      <c r="A1526" s="170">
        <v>7.93</v>
      </c>
      <c r="B1526" s="174"/>
      <c r="C1526" s="180" t="s">
        <v>1566</v>
      </c>
      <c r="D1526" s="168" t="s">
        <v>49</v>
      </c>
      <c r="E1526" s="176">
        <f>E1546+E1547</f>
        <v>237</v>
      </c>
      <c r="F1526" s="79"/>
    </row>
    <row r="1527" spans="1:6" ht="33.75" customHeight="1">
      <c r="A1527" s="170"/>
      <c r="B1527" s="174" t="s">
        <v>1567</v>
      </c>
      <c r="C1527" s="180" t="s">
        <v>1568</v>
      </c>
      <c r="D1527" s="168"/>
      <c r="E1527" s="176"/>
      <c r="F1527" s="79"/>
    </row>
    <row r="1528" spans="1:6">
      <c r="A1528" s="170">
        <v>7.94</v>
      </c>
      <c r="B1528" s="174"/>
      <c r="C1528" s="180" t="s">
        <v>1636</v>
      </c>
      <c r="D1528" s="168" t="s">
        <v>49</v>
      </c>
      <c r="E1528" s="176">
        <f>(E1535+E1547)*1.2</f>
        <v>337.2</v>
      </c>
      <c r="F1528" s="79"/>
    </row>
    <row r="1529" spans="1:6" ht="30.75" customHeight="1">
      <c r="A1529" s="170">
        <v>7.95</v>
      </c>
      <c r="B1529" s="174"/>
      <c r="C1529" s="180" t="s">
        <v>1637</v>
      </c>
      <c r="D1529" s="168" t="s">
        <v>49</v>
      </c>
      <c r="E1529" s="176">
        <f>(E1536+E1546)*1.02</f>
        <v>570.18000000000006</v>
      </c>
      <c r="F1529" s="79"/>
    </row>
    <row r="1530" spans="1:6">
      <c r="A1530" s="170"/>
      <c r="B1530" s="174" t="s">
        <v>1621</v>
      </c>
      <c r="C1530" s="180" t="s">
        <v>1622</v>
      </c>
      <c r="D1530" s="168"/>
      <c r="E1530" s="176"/>
      <c r="F1530" s="79"/>
    </row>
    <row r="1531" spans="1:6">
      <c r="A1531" s="170">
        <v>7.96</v>
      </c>
      <c r="B1531" s="174"/>
      <c r="C1531" s="180" t="s">
        <v>1623</v>
      </c>
      <c r="D1531" s="168" t="s">
        <v>49</v>
      </c>
      <c r="E1531" s="176">
        <v>270</v>
      </c>
      <c r="F1531" s="79"/>
    </row>
    <row r="1532" spans="1:6">
      <c r="A1532" s="170"/>
      <c r="B1532" s="174" t="s">
        <v>1571</v>
      </c>
      <c r="C1532" s="180" t="s">
        <v>1572</v>
      </c>
      <c r="D1532" s="168"/>
      <c r="E1532" s="176"/>
      <c r="F1532" s="79"/>
    </row>
    <row r="1533" spans="1:6">
      <c r="A1533" s="170">
        <v>7.97</v>
      </c>
      <c r="B1533" s="174"/>
      <c r="C1533" s="180" t="s">
        <v>1573</v>
      </c>
      <c r="D1533" s="168" t="s">
        <v>49</v>
      </c>
      <c r="E1533" s="176">
        <v>60</v>
      </c>
      <c r="F1533" s="79"/>
    </row>
    <row r="1534" spans="1:6">
      <c r="A1534" s="170"/>
      <c r="B1534" s="174" t="s">
        <v>1574</v>
      </c>
      <c r="C1534" s="180" t="s">
        <v>1575</v>
      </c>
      <c r="D1534" s="168"/>
      <c r="E1534" s="176"/>
      <c r="F1534" s="79"/>
    </row>
    <row r="1535" spans="1:6" ht="15" customHeight="1">
      <c r="A1535" s="170">
        <v>7.98</v>
      </c>
      <c r="B1535" s="174"/>
      <c r="C1535" s="180" t="s">
        <v>1625</v>
      </c>
      <c r="D1535" s="168" t="s">
        <v>49</v>
      </c>
      <c r="E1535" s="176">
        <v>270</v>
      </c>
      <c r="F1535" s="79"/>
    </row>
    <row r="1536" spans="1:6">
      <c r="A1536" s="170">
        <v>7.99</v>
      </c>
      <c r="B1536" s="174"/>
      <c r="C1536" s="180" t="s">
        <v>1576</v>
      </c>
      <c r="D1536" s="168" t="s">
        <v>49</v>
      </c>
      <c r="E1536" s="176">
        <v>333</v>
      </c>
      <c r="F1536" s="79"/>
    </row>
    <row r="1537" spans="1:6" ht="28.5" customHeight="1">
      <c r="A1537" s="170"/>
      <c r="B1537" s="174" t="s">
        <v>1578</v>
      </c>
      <c r="C1537" s="180" t="s">
        <v>1579</v>
      </c>
      <c r="D1537" s="168"/>
      <c r="E1537" s="176"/>
      <c r="F1537" s="79"/>
    </row>
    <row r="1538" spans="1:6">
      <c r="A1538" s="196">
        <v>7.1</v>
      </c>
      <c r="B1538" s="174"/>
      <c r="C1538" s="180" t="s">
        <v>1626</v>
      </c>
      <c r="D1538" s="168" t="s">
        <v>49</v>
      </c>
      <c r="E1538" s="176">
        <v>270</v>
      </c>
      <c r="F1538" s="79"/>
    </row>
    <row r="1539" spans="1:6">
      <c r="A1539" s="170">
        <v>7.101</v>
      </c>
      <c r="B1539" s="174"/>
      <c r="C1539" s="180" t="s">
        <v>1580</v>
      </c>
      <c r="D1539" s="168" t="s">
        <v>49</v>
      </c>
      <c r="E1539" s="176">
        <v>333</v>
      </c>
      <c r="F1539" s="79"/>
    </row>
    <row r="1540" spans="1:6">
      <c r="A1540" s="170">
        <v>7.1020000000000003</v>
      </c>
      <c r="B1540" s="174"/>
      <c r="C1540" s="197" t="s">
        <v>1638</v>
      </c>
      <c r="D1540" s="168" t="s">
        <v>49</v>
      </c>
      <c r="E1540" s="176">
        <v>13</v>
      </c>
      <c r="F1540" s="79"/>
    </row>
    <row r="1541" spans="1:6">
      <c r="A1541" s="170"/>
      <c r="B1541" s="174" t="s">
        <v>1582</v>
      </c>
      <c r="C1541" s="180" t="s">
        <v>1583</v>
      </c>
      <c r="D1541" s="168"/>
      <c r="E1541" s="176"/>
      <c r="F1541" s="79"/>
    </row>
    <row r="1542" spans="1:6">
      <c r="A1542" s="170">
        <v>7.1029999999999998</v>
      </c>
      <c r="B1542" s="174"/>
      <c r="C1542" s="180" t="s">
        <v>1584</v>
      </c>
      <c r="D1542" s="168" t="s">
        <v>49</v>
      </c>
      <c r="E1542" s="176">
        <v>26</v>
      </c>
      <c r="F1542" s="79"/>
    </row>
    <row r="1543" spans="1:6">
      <c r="A1543" s="170"/>
      <c r="B1543" s="174" t="s">
        <v>1585</v>
      </c>
      <c r="C1543" s="180" t="s">
        <v>1586</v>
      </c>
      <c r="D1543" s="168"/>
      <c r="E1543" s="176"/>
      <c r="F1543" s="79"/>
    </row>
    <row r="1544" spans="1:6">
      <c r="A1544" s="170">
        <v>7.1040000000000001</v>
      </c>
      <c r="B1544" s="174"/>
      <c r="C1544" s="180" t="s">
        <v>1627</v>
      </c>
      <c r="D1544" s="168" t="s">
        <v>49</v>
      </c>
      <c r="E1544" s="176">
        <v>13</v>
      </c>
      <c r="F1544" s="79"/>
    </row>
    <row r="1545" spans="1:6">
      <c r="A1545" s="170"/>
      <c r="B1545" s="174" t="s">
        <v>1588</v>
      </c>
      <c r="C1545" s="180" t="s">
        <v>1589</v>
      </c>
      <c r="D1545" s="168"/>
      <c r="E1545" s="176"/>
      <c r="F1545" s="79"/>
    </row>
    <row r="1546" spans="1:6">
      <c r="A1546" s="170">
        <v>7.1050000000000004</v>
      </c>
      <c r="B1546" s="174"/>
      <c r="C1546" s="180" t="s">
        <v>1590</v>
      </c>
      <c r="D1546" s="168" t="s">
        <v>49</v>
      </c>
      <c r="E1546" s="176">
        <v>226</v>
      </c>
      <c r="F1546" s="79"/>
    </row>
    <row r="1547" spans="1:6">
      <c r="A1547" s="170">
        <v>7.1059999999999999</v>
      </c>
      <c r="B1547" s="174"/>
      <c r="C1547" s="180" t="s">
        <v>1591</v>
      </c>
      <c r="D1547" s="168" t="s">
        <v>49</v>
      </c>
      <c r="E1547" s="176">
        <v>11</v>
      </c>
      <c r="F1547" s="79"/>
    </row>
    <row r="1548" spans="1:6">
      <c r="A1548" s="170"/>
      <c r="B1548" s="174" t="s">
        <v>1592</v>
      </c>
      <c r="C1548" s="180" t="s">
        <v>1639</v>
      </c>
      <c r="D1548" s="168"/>
      <c r="E1548" s="176"/>
      <c r="F1548" s="79"/>
    </row>
    <row r="1549" spans="1:6">
      <c r="A1549" s="1161">
        <v>7.1070000000000002</v>
      </c>
      <c r="B1549" s="1162"/>
      <c r="C1549" s="1166" t="s">
        <v>1640</v>
      </c>
      <c r="D1549" s="1158" t="s">
        <v>557</v>
      </c>
      <c r="E1549" s="1164">
        <v>139</v>
      </c>
      <c r="F1549" s="79"/>
    </row>
    <row r="1550" spans="1:6">
      <c r="A1550" s="170">
        <v>7.1079999999999997</v>
      </c>
      <c r="B1550" s="174"/>
      <c r="C1550" s="198" t="s">
        <v>1641</v>
      </c>
      <c r="D1550" s="168" t="s">
        <v>28</v>
      </c>
      <c r="E1550" s="176">
        <v>5</v>
      </c>
      <c r="F1550" s="79"/>
    </row>
    <row r="1551" spans="1:6">
      <c r="A1551" s="170"/>
      <c r="B1551" s="183" t="s">
        <v>1595</v>
      </c>
      <c r="C1551" s="180" t="s">
        <v>1596</v>
      </c>
      <c r="D1551" s="168"/>
      <c r="E1551" s="176"/>
      <c r="F1551" s="79"/>
    </row>
    <row r="1552" spans="1:6" ht="33.75" customHeight="1">
      <c r="A1552" s="170">
        <v>7.109</v>
      </c>
      <c r="B1552" s="168"/>
      <c r="C1552" s="180" t="s">
        <v>1597</v>
      </c>
      <c r="D1552" s="168" t="s">
        <v>557</v>
      </c>
      <c r="E1552" s="176">
        <v>46</v>
      </c>
      <c r="F1552" s="79"/>
    </row>
    <row r="1553" spans="1:6">
      <c r="A1553" s="196">
        <v>7.11</v>
      </c>
      <c r="B1553" s="183" t="s">
        <v>1598</v>
      </c>
      <c r="C1553" s="186" t="s">
        <v>1629</v>
      </c>
      <c r="D1553" s="168" t="s">
        <v>49</v>
      </c>
      <c r="E1553" s="199">
        <v>13.7</v>
      </c>
      <c r="F1553" s="79"/>
    </row>
    <row r="1554" spans="1:6">
      <c r="A1554" s="170"/>
      <c r="B1554" s="183" t="s">
        <v>1600</v>
      </c>
      <c r="C1554" s="186" t="s">
        <v>1601</v>
      </c>
      <c r="D1554" s="168"/>
      <c r="E1554" s="176"/>
      <c r="F1554" s="79"/>
    </row>
    <row r="1555" spans="1:6">
      <c r="A1555" s="170">
        <v>7.1109999999999998</v>
      </c>
      <c r="B1555" s="183"/>
      <c r="C1555" s="186" t="s">
        <v>1602</v>
      </c>
      <c r="D1555" s="168" t="s">
        <v>105</v>
      </c>
      <c r="E1555" s="176">
        <v>12</v>
      </c>
      <c r="F1555" s="79"/>
    </row>
    <row r="1556" spans="1:6" ht="15" customHeight="1">
      <c r="A1556" s="170"/>
      <c r="B1556" s="183" t="s">
        <v>1603</v>
      </c>
      <c r="C1556" s="187" t="s">
        <v>1604</v>
      </c>
      <c r="D1556" s="168"/>
      <c r="E1556" s="176"/>
      <c r="F1556" s="79"/>
    </row>
    <row r="1557" spans="1:6">
      <c r="A1557" s="170">
        <v>7.1120000000000001</v>
      </c>
      <c r="B1557" s="183"/>
      <c r="C1557" s="186" t="s">
        <v>1605</v>
      </c>
      <c r="D1557" s="168" t="s">
        <v>105</v>
      </c>
      <c r="E1557" s="176">
        <v>17</v>
      </c>
      <c r="F1557" s="79"/>
    </row>
    <row r="1558" spans="1:6" ht="35.25" customHeight="1">
      <c r="A1558" s="144"/>
      <c r="B1558" s="168" t="s">
        <v>1606</v>
      </c>
      <c r="C1558" s="180" t="s">
        <v>1607</v>
      </c>
      <c r="D1558" s="168"/>
      <c r="E1558" s="169"/>
      <c r="F1558" s="79"/>
    </row>
    <row r="1559" spans="1:6">
      <c r="A1559" s="144">
        <v>7.1130000000000004</v>
      </c>
      <c r="B1559" s="168"/>
      <c r="C1559" s="180" t="s">
        <v>1608</v>
      </c>
      <c r="D1559" s="168" t="s">
        <v>557</v>
      </c>
      <c r="E1559" s="189">
        <v>122</v>
      </c>
      <c r="F1559" s="79"/>
    </row>
    <row r="1560" spans="1:6">
      <c r="A1560" s="144"/>
      <c r="B1560" s="168" t="s">
        <v>1610</v>
      </c>
      <c r="C1560" s="180" t="s">
        <v>1611</v>
      </c>
      <c r="D1560" s="168"/>
      <c r="E1560" s="169"/>
      <c r="F1560" s="79"/>
    </row>
    <row r="1561" spans="1:6">
      <c r="A1561" s="144">
        <v>7.1139999999999999</v>
      </c>
      <c r="B1561" s="168"/>
      <c r="C1561" s="180" t="s">
        <v>1612</v>
      </c>
      <c r="D1561" s="168" t="s">
        <v>557</v>
      </c>
      <c r="E1561" s="169">
        <v>105</v>
      </c>
      <c r="F1561" s="79"/>
    </row>
    <row r="1562" spans="1:6" ht="26.25" thickBot="1">
      <c r="A1562" s="1168">
        <v>7.1150000000000002</v>
      </c>
      <c r="B1562" s="1169" t="s">
        <v>1615</v>
      </c>
      <c r="C1562" s="1174" t="s">
        <v>1616</v>
      </c>
      <c r="D1562" s="1171" t="s">
        <v>49</v>
      </c>
      <c r="E1562" s="1172">
        <v>97.2</v>
      </c>
      <c r="F1562" s="79"/>
    </row>
    <row r="1563" spans="1:6">
      <c r="A1563" s="1336" t="s">
        <v>1642</v>
      </c>
      <c r="B1563" s="1337"/>
      <c r="C1563" s="1337"/>
      <c r="D1563" s="1337"/>
      <c r="E1563" s="1338"/>
      <c r="F1563" s="79"/>
    </row>
    <row r="1564" spans="1:6">
      <c r="A1564" s="1336"/>
      <c r="B1564" s="1337"/>
      <c r="C1564" s="1337"/>
      <c r="D1564" s="1337"/>
      <c r="E1564" s="1338"/>
      <c r="F1564" s="79"/>
    </row>
    <row r="1565" spans="1:6">
      <c r="A1565" s="165"/>
      <c r="B1565" s="174"/>
      <c r="C1565" s="193"/>
      <c r="D1565" s="168"/>
      <c r="E1565" s="169"/>
      <c r="F1565" s="79"/>
    </row>
    <row r="1566" spans="1:6">
      <c r="A1566" s="165"/>
      <c r="B1566" s="166" t="s">
        <v>1536</v>
      </c>
      <c r="C1566" s="167" t="s">
        <v>1721</v>
      </c>
      <c r="D1566" s="168"/>
      <c r="E1566" s="169"/>
      <c r="F1566" s="79"/>
    </row>
    <row r="1567" spans="1:6">
      <c r="A1567" s="170">
        <v>7.1159999999999997</v>
      </c>
      <c r="B1567" s="171" t="s">
        <v>1643</v>
      </c>
      <c r="C1567" s="172" t="s">
        <v>1537</v>
      </c>
      <c r="D1567" s="168" t="s">
        <v>26</v>
      </c>
      <c r="E1567" s="173">
        <v>9.7000000000000003E-2</v>
      </c>
      <c r="F1567" s="79"/>
    </row>
    <row r="1568" spans="1:6">
      <c r="A1568" s="170"/>
      <c r="B1568" s="174" t="s">
        <v>1538</v>
      </c>
      <c r="C1568" s="179" t="s">
        <v>1539</v>
      </c>
      <c r="D1568" s="168"/>
      <c r="E1568" s="176"/>
      <c r="F1568" s="79"/>
    </row>
    <row r="1569" spans="1:6">
      <c r="A1569" s="170">
        <v>7.117</v>
      </c>
      <c r="B1569" s="174"/>
      <c r="C1569" s="179" t="s">
        <v>1540</v>
      </c>
      <c r="D1569" s="168" t="s">
        <v>49</v>
      </c>
      <c r="E1569" s="176">
        <f>96+22+17.58+16.5+10+8.55+95+86</f>
        <v>351.63</v>
      </c>
      <c r="F1569" s="79"/>
    </row>
    <row r="1570" spans="1:6">
      <c r="A1570" s="170"/>
      <c r="B1570" s="174" t="s">
        <v>1541</v>
      </c>
      <c r="C1570" s="179" t="s">
        <v>1542</v>
      </c>
      <c r="D1570" s="168"/>
      <c r="E1570" s="176"/>
      <c r="F1570" s="79"/>
    </row>
    <row r="1571" spans="1:6" ht="39" customHeight="1">
      <c r="A1571" s="170">
        <v>7.1180000000000003</v>
      </c>
      <c r="B1571" s="174"/>
      <c r="C1571" s="179" t="s">
        <v>1543</v>
      </c>
      <c r="D1571" s="168" t="s">
        <v>49</v>
      </c>
      <c r="E1571" s="176">
        <v>28</v>
      </c>
      <c r="F1571" s="79"/>
    </row>
    <row r="1572" spans="1:6" ht="15" customHeight="1">
      <c r="A1572" s="170">
        <v>7.1189999999999998</v>
      </c>
      <c r="B1572" s="174"/>
      <c r="C1572" s="194" t="s">
        <v>1544</v>
      </c>
      <c r="D1572" s="168" t="s">
        <v>49</v>
      </c>
      <c r="E1572" s="176">
        <f>339+13</f>
        <v>352</v>
      </c>
      <c r="F1572" s="79"/>
    </row>
    <row r="1573" spans="1:6">
      <c r="A1573" s="196">
        <v>7.12</v>
      </c>
      <c r="B1573" s="174"/>
      <c r="C1573" s="194" t="s">
        <v>1545</v>
      </c>
      <c r="D1573" s="168" t="s">
        <v>49</v>
      </c>
      <c r="E1573" s="176">
        <f>97</f>
        <v>97</v>
      </c>
      <c r="F1573" s="79"/>
    </row>
    <row r="1574" spans="1:6">
      <c r="A1574" s="170">
        <v>7.1210000000000004</v>
      </c>
      <c r="B1574" s="174"/>
      <c r="C1574" s="194" t="s">
        <v>1644</v>
      </c>
      <c r="D1574" s="168" t="s">
        <v>557</v>
      </c>
      <c r="E1574" s="176">
        <f>13+9</f>
        <v>22</v>
      </c>
      <c r="F1574" s="79"/>
    </row>
    <row r="1575" spans="1:6" ht="15" customHeight="1">
      <c r="A1575" s="170">
        <v>7.1219999999999999</v>
      </c>
      <c r="B1575" s="174"/>
      <c r="C1575" s="194" t="s">
        <v>1645</v>
      </c>
      <c r="D1575" s="168" t="s">
        <v>557</v>
      </c>
      <c r="E1575" s="176">
        <f>126+27+25+10+20+5+4+34.5</f>
        <v>251.5</v>
      </c>
      <c r="F1575" s="79"/>
    </row>
    <row r="1576" spans="1:6">
      <c r="A1576" s="170">
        <v>7.1230000000000002</v>
      </c>
      <c r="B1576" s="174"/>
      <c r="C1576" s="194" t="s">
        <v>1547</v>
      </c>
      <c r="D1576" s="168" t="s">
        <v>557</v>
      </c>
      <c r="E1576" s="176">
        <v>1.5</v>
      </c>
      <c r="F1576" s="79"/>
    </row>
    <row r="1577" spans="1:6" ht="33" customHeight="1">
      <c r="A1577" s="170">
        <v>7.1239999999999997</v>
      </c>
      <c r="B1577" s="174"/>
      <c r="C1577" s="179" t="s">
        <v>1619</v>
      </c>
      <c r="D1577" s="168" t="s">
        <v>105</v>
      </c>
      <c r="E1577" s="176">
        <v>6</v>
      </c>
      <c r="F1577" s="79"/>
    </row>
    <row r="1578" spans="1:6" ht="25.5">
      <c r="A1578" s="170">
        <v>7.125</v>
      </c>
      <c r="B1578" s="174"/>
      <c r="C1578" s="179" t="s">
        <v>1550</v>
      </c>
      <c r="D1578" s="168" t="s">
        <v>1551</v>
      </c>
      <c r="E1578" s="176">
        <f>19.36+33.38</f>
        <v>52.74</v>
      </c>
      <c r="F1578" s="79"/>
    </row>
    <row r="1579" spans="1:6">
      <c r="A1579" s="170"/>
      <c r="B1579" s="174" t="s">
        <v>1552</v>
      </c>
      <c r="C1579" s="180" t="s">
        <v>1553</v>
      </c>
      <c r="D1579" s="168"/>
      <c r="E1579" s="176"/>
      <c r="F1579" s="79"/>
    </row>
    <row r="1580" spans="1:6">
      <c r="A1580" s="170">
        <v>7.1260000000000003</v>
      </c>
      <c r="B1580" s="174"/>
      <c r="C1580" s="180" t="s">
        <v>1554</v>
      </c>
      <c r="D1580" s="168" t="s">
        <v>24</v>
      </c>
      <c r="E1580" s="176">
        <v>138</v>
      </c>
      <c r="F1580" s="79"/>
    </row>
    <row r="1581" spans="1:6">
      <c r="A1581" s="170"/>
      <c r="B1581" s="174" t="s">
        <v>1555</v>
      </c>
      <c r="C1581" s="180" t="s">
        <v>1556</v>
      </c>
      <c r="D1581" s="168"/>
      <c r="E1581" s="176"/>
      <c r="F1581" s="79"/>
    </row>
    <row r="1582" spans="1:6">
      <c r="A1582" s="170">
        <v>7.1269999999999998</v>
      </c>
      <c r="B1582" s="174"/>
      <c r="C1582" s="180" t="s">
        <v>1557</v>
      </c>
      <c r="D1582" s="168" t="s">
        <v>24</v>
      </c>
      <c r="E1582" s="176">
        <v>5</v>
      </c>
      <c r="F1582" s="79"/>
    </row>
    <row r="1583" spans="1:6">
      <c r="A1583" s="170"/>
      <c r="B1583" s="174" t="s">
        <v>1558</v>
      </c>
      <c r="C1583" s="180" t="s">
        <v>1559</v>
      </c>
      <c r="D1583" s="168"/>
      <c r="E1583" s="176"/>
      <c r="F1583" s="79"/>
    </row>
    <row r="1584" spans="1:6" ht="27" customHeight="1">
      <c r="A1584" s="170">
        <v>7.1280000000000001</v>
      </c>
      <c r="B1584" s="174"/>
      <c r="C1584" s="180" t="s">
        <v>1560</v>
      </c>
      <c r="D1584" s="168" t="s">
        <v>49</v>
      </c>
      <c r="E1584" s="176">
        <f>E1593+E1599+E1600</f>
        <v>871.6</v>
      </c>
      <c r="F1584" s="79"/>
    </row>
    <row r="1585" spans="1:6">
      <c r="A1585" s="170">
        <v>7.1289999999999996</v>
      </c>
      <c r="B1585" s="174"/>
      <c r="C1585" s="180" t="s">
        <v>1561</v>
      </c>
      <c r="D1585" s="168" t="s">
        <v>49</v>
      </c>
      <c r="E1585" s="176">
        <f>E1588</f>
        <v>430</v>
      </c>
      <c r="F1585" s="79"/>
    </row>
    <row r="1586" spans="1:6">
      <c r="A1586" s="196">
        <v>7.13</v>
      </c>
      <c r="B1586" s="174"/>
      <c r="C1586" s="180" t="s">
        <v>1562</v>
      </c>
      <c r="D1586" s="168" t="s">
        <v>49</v>
      </c>
      <c r="E1586" s="176">
        <f>E1584+E1585</f>
        <v>1301.5999999999999</v>
      </c>
      <c r="F1586" s="79"/>
    </row>
    <row r="1587" spans="1:6">
      <c r="A1587" s="170"/>
      <c r="B1587" s="174" t="s">
        <v>1563</v>
      </c>
      <c r="C1587" s="180" t="s">
        <v>1564</v>
      </c>
      <c r="D1587" s="168"/>
      <c r="E1587" s="176"/>
      <c r="F1587" s="79"/>
    </row>
    <row r="1588" spans="1:6" ht="15" customHeight="1">
      <c r="A1588" s="170">
        <v>7.1310000000000002</v>
      </c>
      <c r="B1588" s="174"/>
      <c r="C1588" s="180" t="s">
        <v>1565</v>
      </c>
      <c r="D1588" s="168" t="s">
        <v>49</v>
      </c>
      <c r="E1588" s="176">
        <v>430</v>
      </c>
      <c r="F1588" s="79"/>
    </row>
    <row r="1589" spans="1:6">
      <c r="A1589" s="170">
        <v>7.1319999999999997</v>
      </c>
      <c r="B1589" s="174"/>
      <c r="C1589" s="180" t="s">
        <v>1566</v>
      </c>
      <c r="D1589" s="168" t="s">
        <v>49</v>
      </c>
      <c r="E1589" s="176">
        <v>177</v>
      </c>
      <c r="F1589" s="79"/>
    </row>
    <row r="1590" spans="1:6" ht="32.25" customHeight="1">
      <c r="A1590" s="170"/>
      <c r="B1590" s="174" t="s">
        <v>1567</v>
      </c>
      <c r="C1590" s="180" t="s">
        <v>1568</v>
      </c>
      <c r="D1590" s="168"/>
      <c r="E1590" s="176"/>
      <c r="F1590" s="79"/>
    </row>
    <row r="1591" spans="1:6">
      <c r="A1591" s="170">
        <v>7.133</v>
      </c>
      <c r="B1591" s="174"/>
      <c r="C1591" s="180" t="s">
        <v>1646</v>
      </c>
      <c r="D1591" s="168" t="s">
        <v>49</v>
      </c>
      <c r="E1591" s="176">
        <f>E1599*1.2</f>
        <v>516</v>
      </c>
      <c r="F1591" s="79"/>
    </row>
    <row r="1592" spans="1:6">
      <c r="A1592" s="170"/>
      <c r="B1592" s="174" t="s">
        <v>1621</v>
      </c>
      <c r="C1592" s="180" t="s">
        <v>1622</v>
      </c>
      <c r="D1592" s="168"/>
      <c r="E1592" s="176"/>
      <c r="F1592" s="79"/>
    </row>
    <row r="1593" spans="1:6">
      <c r="A1593" s="170">
        <v>7.1340000000000003</v>
      </c>
      <c r="B1593" s="174"/>
      <c r="C1593" s="180" t="s">
        <v>1623</v>
      </c>
      <c r="D1593" s="168" t="s">
        <v>49</v>
      </c>
      <c r="E1593" s="176">
        <v>430</v>
      </c>
      <c r="F1593" s="79"/>
    </row>
    <row r="1594" spans="1:6">
      <c r="A1594" s="170"/>
      <c r="B1594" s="174" t="s">
        <v>1571</v>
      </c>
      <c r="C1594" s="180" t="s">
        <v>1572</v>
      </c>
      <c r="D1594" s="168"/>
      <c r="E1594" s="176"/>
      <c r="F1594" s="79"/>
    </row>
    <row r="1595" spans="1:6">
      <c r="A1595" s="170">
        <v>7.1349999999999998</v>
      </c>
      <c r="B1595" s="174"/>
      <c r="C1595" s="180" t="s">
        <v>1573</v>
      </c>
      <c r="D1595" s="168" t="s">
        <v>49</v>
      </c>
      <c r="E1595" s="176">
        <v>80.5</v>
      </c>
      <c r="F1595" s="79"/>
    </row>
    <row r="1596" spans="1:6">
      <c r="A1596" s="170"/>
      <c r="B1596" s="174" t="s">
        <v>1574</v>
      </c>
      <c r="C1596" s="180" t="s">
        <v>1575</v>
      </c>
      <c r="D1596" s="168"/>
      <c r="E1596" s="176"/>
      <c r="F1596" s="79"/>
    </row>
    <row r="1597" spans="1:6">
      <c r="A1597" s="170">
        <v>7.1360000000000001</v>
      </c>
      <c r="B1597" s="174"/>
      <c r="C1597" s="180" t="s">
        <v>1625</v>
      </c>
      <c r="D1597" s="168" t="s">
        <v>49</v>
      </c>
      <c r="E1597" s="176">
        <v>430</v>
      </c>
      <c r="F1597" s="79"/>
    </row>
    <row r="1598" spans="1:6">
      <c r="A1598" s="170"/>
      <c r="B1598" s="174" t="s">
        <v>1578</v>
      </c>
      <c r="C1598" s="180" t="s">
        <v>1579</v>
      </c>
      <c r="D1598" s="168"/>
      <c r="E1598" s="176"/>
      <c r="F1598" s="79"/>
    </row>
    <row r="1599" spans="1:6">
      <c r="A1599" s="170">
        <v>7.1369999999999996</v>
      </c>
      <c r="B1599" s="174"/>
      <c r="C1599" s="180" t="s">
        <v>1626</v>
      </c>
      <c r="D1599" s="168" t="s">
        <v>49</v>
      </c>
      <c r="E1599" s="176">
        <v>430</v>
      </c>
      <c r="F1599" s="79"/>
    </row>
    <row r="1600" spans="1:6">
      <c r="A1600" s="170">
        <v>7.1379999999999999</v>
      </c>
      <c r="B1600" s="174"/>
      <c r="C1600" s="195" t="s">
        <v>1638</v>
      </c>
      <c r="D1600" s="168" t="s">
        <v>49</v>
      </c>
      <c r="E1600" s="176">
        <v>11.6</v>
      </c>
      <c r="F1600" s="79"/>
    </row>
    <row r="1601" spans="1:6">
      <c r="A1601" s="170"/>
      <c r="B1601" s="174" t="s">
        <v>1582</v>
      </c>
      <c r="C1601" s="180" t="s">
        <v>1583</v>
      </c>
      <c r="D1601" s="168"/>
      <c r="E1601" s="176"/>
      <c r="F1601" s="79"/>
    </row>
    <row r="1602" spans="1:6" ht="35.25" customHeight="1">
      <c r="A1602" s="170">
        <v>7.1390000000000002</v>
      </c>
      <c r="B1602" s="174"/>
      <c r="C1602" s="180" t="s">
        <v>1584</v>
      </c>
      <c r="D1602" s="168" t="s">
        <v>49</v>
      </c>
      <c r="E1602" s="176">
        <v>24</v>
      </c>
      <c r="F1602" s="79"/>
    </row>
    <row r="1603" spans="1:6" ht="15" customHeight="1">
      <c r="A1603" s="170"/>
      <c r="B1603" s="174" t="s">
        <v>1585</v>
      </c>
      <c r="C1603" s="180" t="s">
        <v>1586</v>
      </c>
      <c r="D1603" s="168"/>
      <c r="E1603" s="176"/>
      <c r="F1603" s="79"/>
    </row>
    <row r="1604" spans="1:6">
      <c r="A1604" s="196">
        <v>7.14</v>
      </c>
      <c r="B1604" s="174"/>
      <c r="C1604" s="180" t="s">
        <v>1627</v>
      </c>
      <c r="D1604" s="168" t="s">
        <v>49</v>
      </c>
      <c r="E1604" s="176">
        <v>11.6</v>
      </c>
      <c r="F1604" s="79"/>
    </row>
    <row r="1605" spans="1:6">
      <c r="A1605" s="170"/>
      <c r="B1605" s="174" t="s">
        <v>1588</v>
      </c>
      <c r="C1605" s="180" t="s">
        <v>1589</v>
      </c>
      <c r="D1605" s="168"/>
      <c r="E1605" s="176"/>
      <c r="F1605" s="79"/>
    </row>
    <row r="1606" spans="1:6" ht="15" customHeight="1">
      <c r="A1606" s="170">
        <v>7.141</v>
      </c>
      <c r="B1606" s="174"/>
      <c r="C1606" s="180" t="s">
        <v>1590</v>
      </c>
      <c r="D1606" s="168" t="s">
        <v>49</v>
      </c>
      <c r="E1606" s="176">
        <v>177</v>
      </c>
      <c r="F1606" s="79"/>
    </row>
    <row r="1607" spans="1:6">
      <c r="A1607" s="170"/>
      <c r="B1607" s="183" t="s">
        <v>1595</v>
      </c>
      <c r="C1607" s="180" t="s">
        <v>1596</v>
      </c>
      <c r="D1607" s="168"/>
      <c r="E1607" s="176"/>
      <c r="F1607" s="79"/>
    </row>
    <row r="1608" spans="1:6" ht="29.25" customHeight="1">
      <c r="A1608" s="170">
        <v>7.1420000000000003</v>
      </c>
      <c r="B1608" s="168"/>
      <c r="C1608" s="180" t="s">
        <v>1597</v>
      </c>
      <c r="D1608" s="168" t="s">
        <v>557</v>
      </c>
      <c r="E1608" s="199">
        <v>27.5</v>
      </c>
      <c r="F1608" s="79"/>
    </row>
    <row r="1609" spans="1:6">
      <c r="A1609" s="170">
        <v>7.1429999999999998</v>
      </c>
      <c r="B1609" s="183" t="s">
        <v>1598</v>
      </c>
      <c r="C1609" s="186" t="s">
        <v>1629</v>
      </c>
      <c r="D1609" s="168" t="s">
        <v>49</v>
      </c>
      <c r="E1609" s="199">
        <v>23.1</v>
      </c>
      <c r="F1609" s="79"/>
    </row>
    <row r="1610" spans="1:6">
      <c r="A1610" s="170"/>
      <c r="B1610" s="183" t="s">
        <v>1600</v>
      </c>
      <c r="C1610" s="186" t="s">
        <v>1601</v>
      </c>
      <c r="D1610" s="168"/>
      <c r="E1610" s="176"/>
      <c r="F1610" s="79"/>
    </row>
    <row r="1611" spans="1:6">
      <c r="A1611" s="170">
        <v>7.1440000000000001</v>
      </c>
      <c r="B1611" s="183"/>
      <c r="C1611" s="186" t="s">
        <v>1602</v>
      </c>
      <c r="D1611" s="168" t="s">
        <v>105</v>
      </c>
      <c r="E1611" s="176">
        <v>16</v>
      </c>
      <c r="F1611" s="79"/>
    </row>
    <row r="1612" spans="1:6">
      <c r="A1612" s="170"/>
      <c r="B1612" s="183" t="s">
        <v>1603</v>
      </c>
      <c r="C1612" s="187" t="s">
        <v>1604</v>
      </c>
      <c r="D1612" s="168"/>
      <c r="E1612" s="176"/>
      <c r="F1612" s="79"/>
    </row>
    <row r="1613" spans="1:6">
      <c r="A1613" s="170">
        <v>7.1449999999999996</v>
      </c>
      <c r="B1613" s="183"/>
      <c r="C1613" s="186" t="s">
        <v>1605</v>
      </c>
      <c r="D1613" s="168" t="s">
        <v>105</v>
      </c>
      <c r="E1613" s="176">
        <v>21</v>
      </c>
      <c r="F1613" s="79"/>
    </row>
    <row r="1614" spans="1:6">
      <c r="A1614" s="144"/>
      <c r="B1614" s="168" t="s">
        <v>1606</v>
      </c>
      <c r="C1614" s="180" t="s">
        <v>1647</v>
      </c>
      <c r="D1614" s="168"/>
      <c r="E1614" s="169"/>
      <c r="F1614" s="79"/>
    </row>
    <row r="1615" spans="1:6">
      <c r="A1615" s="144">
        <v>7.1459999999999999</v>
      </c>
      <c r="B1615" s="168"/>
      <c r="C1615" s="180" t="s">
        <v>1608</v>
      </c>
      <c r="D1615" s="168" t="s">
        <v>557</v>
      </c>
      <c r="E1615" s="189">
        <v>72</v>
      </c>
      <c r="F1615" s="79"/>
    </row>
    <row r="1616" spans="1:6" ht="15" customHeight="1">
      <c r="A1616" s="144"/>
      <c r="B1616" s="168" t="s">
        <v>1610</v>
      </c>
      <c r="C1616" s="180" t="s">
        <v>1611</v>
      </c>
      <c r="D1616" s="168"/>
      <c r="E1616" s="169"/>
      <c r="F1616" s="79"/>
    </row>
    <row r="1617" spans="1:6">
      <c r="A1617" s="144">
        <v>7.1470000000000002</v>
      </c>
      <c r="B1617" s="168"/>
      <c r="C1617" s="180" t="s">
        <v>1612</v>
      </c>
      <c r="D1617" s="168" t="s">
        <v>557</v>
      </c>
      <c r="E1617" s="169">
        <v>48</v>
      </c>
      <c r="F1617" s="79"/>
    </row>
    <row r="1618" spans="1:6" ht="36.75" customHeight="1" thickBot="1">
      <c r="A1618" s="1168">
        <v>7.1479999999999997</v>
      </c>
      <c r="B1618" s="1169" t="s">
        <v>1615</v>
      </c>
      <c r="C1618" s="1173" t="s">
        <v>1616</v>
      </c>
      <c r="D1618" s="1171" t="s">
        <v>49</v>
      </c>
      <c r="E1618" s="1172">
        <v>72</v>
      </c>
      <c r="F1618" s="79"/>
    </row>
    <row r="1619" spans="1:6">
      <c r="A1619" s="1336" t="s">
        <v>1648</v>
      </c>
      <c r="B1619" s="1337"/>
      <c r="C1619" s="1337"/>
      <c r="D1619" s="1337"/>
      <c r="E1619" s="1338"/>
      <c r="F1619" s="79"/>
    </row>
    <row r="1620" spans="1:6">
      <c r="A1620" s="1336"/>
      <c r="B1620" s="1337"/>
      <c r="C1620" s="1337"/>
      <c r="D1620" s="1337"/>
      <c r="E1620" s="1338"/>
      <c r="F1620" s="79"/>
    </row>
    <row r="1621" spans="1:6">
      <c r="A1621" s="165"/>
      <c r="B1621" s="174"/>
      <c r="C1621" s="193"/>
      <c r="D1621" s="168"/>
      <c r="E1621" s="169"/>
      <c r="F1621" s="79"/>
    </row>
    <row r="1622" spans="1:6">
      <c r="A1622" s="165"/>
      <c r="B1622" s="166" t="s">
        <v>1536</v>
      </c>
      <c r="C1622" s="167" t="s">
        <v>1721</v>
      </c>
      <c r="D1622" s="168"/>
      <c r="E1622" s="169"/>
      <c r="F1622" s="79"/>
    </row>
    <row r="1623" spans="1:6">
      <c r="A1623" s="170">
        <v>7.149</v>
      </c>
      <c r="B1623" s="171"/>
      <c r="C1623" s="172" t="s">
        <v>1537</v>
      </c>
      <c r="D1623" s="168" t="s">
        <v>26</v>
      </c>
      <c r="E1623" s="173">
        <v>2.7E-2</v>
      </c>
      <c r="F1623" s="79"/>
    </row>
    <row r="1624" spans="1:6">
      <c r="A1624" s="170"/>
      <c r="B1624" s="174" t="s">
        <v>1538</v>
      </c>
      <c r="C1624" s="179" t="s">
        <v>1539</v>
      </c>
      <c r="D1624" s="168"/>
      <c r="E1624" s="176"/>
      <c r="F1624" s="79"/>
    </row>
    <row r="1625" spans="1:6">
      <c r="A1625" s="196">
        <v>7.15</v>
      </c>
      <c r="B1625" s="174"/>
      <c r="C1625" s="179" t="s">
        <v>1540</v>
      </c>
      <c r="D1625" s="168" t="s">
        <v>49</v>
      </c>
      <c r="E1625" s="176">
        <f>4+27+22+8.4+10.5</f>
        <v>71.900000000000006</v>
      </c>
      <c r="F1625" s="79"/>
    </row>
    <row r="1626" spans="1:6">
      <c r="A1626" s="170"/>
      <c r="B1626" s="174" t="s">
        <v>1541</v>
      </c>
      <c r="C1626" s="179" t="s">
        <v>1542</v>
      </c>
      <c r="D1626" s="168"/>
      <c r="E1626" s="176"/>
      <c r="F1626" s="79"/>
    </row>
    <row r="1627" spans="1:6">
      <c r="A1627" s="170">
        <v>7.1509999999999998</v>
      </c>
      <c r="B1627" s="174"/>
      <c r="C1627" s="179" t="s">
        <v>1543</v>
      </c>
      <c r="D1627" s="168" t="s">
        <v>49</v>
      </c>
      <c r="E1627" s="176">
        <v>24.5</v>
      </c>
      <c r="F1627" s="79"/>
    </row>
    <row r="1628" spans="1:6" ht="33.75" customHeight="1">
      <c r="A1628" s="170">
        <v>7.1520000000000001</v>
      </c>
      <c r="B1628" s="174"/>
      <c r="C1628" s="194" t="s">
        <v>1545</v>
      </c>
      <c r="D1628" s="168" t="s">
        <v>49</v>
      </c>
      <c r="E1628" s="176">
        <v>84</v>
      </c>
      <c r="F1628" s="79"/>
    </row>
    <row r="1629" spans="1:6">
      <c r="A1629" s="170">
        <v>7.1529999999999996</v>
      </c>
      <c r="B1629" s="174"/>
      <c r="C1629" s="194" t="s">
        <v>1649</v>
      </c>
      <c r="D1629" s="168" t="s">
        <v>49</v>
      </c>
      <c r="E1629" s="176">
        <v>45</v>
      </c>
      <c r="F1629" s="79"/>
    </row>
    <row r="1630" spans="1:6">
      <c r="A1630" s="170">
        <v>7.1539999999999999</v>
      </c>
      <c r="B1630" s="174"/>
      <c r="C1630" s="194" t="s">
        <v>1644</v>
      </c>
      <c r="D1630" s="168" t="s">
        <v>557</v>
      </c>
      <c r="E1630" s="176">
        <f>24+12</f>
        <v>36</v>
      </c>
      <c r="F1630" s="79"/>
    </row>
    <row r="1631" spans="1:6">
      <c r="A1631" s="170">
        <v>7.1550000000000002</v>
      </c>
      <c r="B1631" s="174"/>
      <c r="C1631" s="194" t="s">
        <v>1645</v>
      </c>
      <c r="D1631" s="168" t="s">
        <v>557</v>
      </c>
      <c r="E1631" s="176">
        <f>21+7.5+5</f>
        <v>33.5</v>
      </c>
      <c r="F1631" s="79"/>
    </row>
    <row r="1632" spans="1:6" ht="15" customHeight="1">
      <c r="A1632" s="170">
        <v>7.1559999999999997</v>
      </c>
      <c r="B1632" s="174"/>
      <c r="C1632" s="194" t="s">
        <v>1547</v>
      </c>
      <c r="D1632" s="168" t="s">
        <v>557</v>
      </c>
      <c r="E1632" s="176">
        <f>8.5+6+0.7+7.1</f>
        <v>22.299999999999997</v>
      </c>
      <c r="F1632" s="79"/>
    </row>
    <row r="1633" spans="1:6">
      <c r="A1633" s="170">
        <v>7.157</v>
      </c>
      <c r="B1633" s="174"/>
      <c r="C1633" s="179" t="s">
        <v>1650</v>
      </c>
      <c r="D1633" s="168" t="s">
        <v>105</v>
      </c>
      <c r="E1633" s="176">
        <v>4</v>
      </c>
      <c r="F1633" s="79"/>
    </row>
    <row r="1634" spans="1:6" ht="33" customHeight="1">
      <c r="A1634" s="170">
        <v>7.1580000000000004</v>
      </c>
      <c r="B1634" s="174"/>
      <c r="C1634" s="179" t="s">
        <v>1550</v>
      </c>
      <c r="D1634" s="168" t="s">
        <v>1551</v>
      </c>
      <c r="E1634" s="176">
        <f>25.13+67.89</f>
        <v>93.02</v>
      </c>
      <c r="F1634" s="79"/>
    </row>
    <row r="1635" spans="1:6">
      <c r="A1635" s="170"/>
      <c r="B1635" s="174" t="s">
        <v>1552</v>
      </c>
      <c r="C1635" s="180" t="s">
        <v>1553</v>
      </c>
      <c r="D1635" s="168"/>
      <c r="E1635" s="176"/>
      <c r="F1635" s="79"/>
    </row>
    <row r="1636" spans="1:6">
      <c r="A1636" s="170">
        <v>7.1589999999999998</v>
      </c>
      <c r="B1636" s="174"/>
      <c r="C1636" s="180" t="s">
        <v>1554</v>
      </c>
      <c r="D1636" s="168" t="s">
        <v>24</v>
      </c>
      <c r="E1636" s="176">
        <v>161</v>
      </c>
      <c r="F1636" s="79"/>
    </row>
    <row r="1637" spans="1:6">
      <c r="A1637" s="170"/>
      <c r="B1637" s="174" t="s">
        <v>1555</v>
      </c>
      <c r="C1637" s="180" t="s">
        <v>1556</v>
      </c>
      <c r="D1637" s="168"/>
      <c r="E1637" s="176"/>
      <c r="F1637" s="79"/>
    </row>
    <row r="1638" spans="1:6">
      <c r="A1638" s="196">
        <v>7.16</v>
      </c>
      <c r="B1638" s="174"/>
      <c r="C1638" s="180" t="s">
        <v>1557</v>
      </c>
      <c r="D1638" s="168" t="s">
        <v>24</v>
      </c>
      <c r="E1638" s="176">
        <v>5</v>
      </c>
      <c r="F1638" s="79"/>
    </row>
    <row r="1639" spans="1:6">
      <c r="A1639" s="170"/>
      <c r="B1639" s="174" t="s">
        <v>1558</v>
      </c>
      <c r="C1639" s="180" t="s">
        <v>1559</v>
      </c>
      <c r="D1639" s="168"/>
      <c r="E1639" s="176"/>
      <c r="F1639" s="79"/>
    </row>
    <row r="1640" spans="1:6">
      <c r="A1640" s="170">
        <v>7.1609999999999996</v>
      </c>
      <c r="B1640" s="174"/>
      <c r="C1640" s="180" t="s">
        <v>1560</v>
      </c>
      <c r="D1640" s="168" t="s">
        <v>49</v>
      </c>
      <c r="E1640" s="176">
        <f>E1653</f>
        <v>92</v>
      </c>
      <c r="F1640" s="79"/>
    </row>
    <row r="1641" spans="1:6">
      <c r="A1641" s="170">
        <v>7.1619999999999999</v>
      </c>
      <c r="B1641" s="174"/>
      <c r="C1641" s="180" t="s">
        <v>1561</v>
      </c>
      <c r="D1641" s="168" t="s">
        <v>49</v>
      </c>
      <c r="E1641" s="176">
        <f>E1644</f>
        <v>92</v>
      </c>
      <c r="F1641" s="79"/>
    </row>
    <row r="1642" spans="1:6">
      <c r="A1642" s="170">
        <v>7.1630000000000003</v>
      </c>
      <c r="B1642" s="174"/>
      <c r="C1642" s="180" t="s">
        <v>1562</v>
      </c>
      <c r="D1642" s="168" t="s">
        <v>49</v>
      </c>
      <c r="E1642" s="176">
        <f>E1640+E1641</f>
        <v>184</v>
      </c>
      <c r="F1642" s="79"/>
    </row>
    <row r="1643" spans="1:6">
      <c r="A1643" s="170"/>
      <c r="B1643" s="174" t="s">
        <v>1563</v>
      </c>
      <c r="C1643" s="180" t="s">
        <v>1564</v>
      </c>
      <c r="D1643" s="168"/>
      <c r="E1643" s="176"/>
      <c r="F1643" s="79"/>
    </row>
    <row r="1644" spans="1:6">
      <c r="A1644" s="170">
        <v>7.1639999999999997</v>
      </c>
      <c r="B1644" s="174"/>
      <c r="C1644" s="180" t="s">
        <v>1565</v>
      </c>
      <c r="D1644" s="168" t="s">
        <v>49</v>
      </c>
      <c r="E1644" s="176">
        <v>92</v>
      </c>
      <c r="F1644" s="79"/>
    </row>
    <row r="1645" spans="1:6" ht="32.25" customHeight="1">
      <c r="A1645" s="170">
        <v>7.165</v>
      </c>
      <c r="B1645" s="174"/>
      <c r="C1645" s="180" t="s">
        <v>1566</v>
      </c>
      <c r="D1645" s="168" t="s">
        <v>49</v>
      </c>
      <c r="E1645" s="176">
        <v>45</v>
      </c>
      <c r="F1645" s="79"/>
    </row>
    <row r="1646" spans="1:6" ht="31.5" customHeight="1">
      <c r="A1646" s="170"/>
      <c r="B1646" s="174" t="s">
        <v>1567</v>
      </c>
      <c r="C1646" s="180" t="s">
        <v>1568</v>
      </c>
      <c r="D1646" s="168"/>
      <c r="E1646" s="176"/>
      <c r="F1646" s="79"/>
    </row>
    <row r="1647" spans="1:6" ht="34.5" customHeight="1">
      <c r="A1647" s="170">
        <v>7.1660000000000004</v>
      </c>
      <c r="B1647" s="174"/>
      <c r="C1647" s="180" t="s">
        <v>1637</v>
      </c>
      <c r="D1647" s="168" t="s">
        <v>49</v>
      </c>
      <c r="E1647" s="176">
        <f>(E1653+E1655)*1.02</f>
        <v>139.74</v>
      </c>
      <c r="F1647" s="79"/>
    </row>
    <row r="1648" spans="1:6">
      <c r="A1648" s="170"/>
      <c r="B1648" s="174" t="s">
        <v>1571</v>
      </c>
      <c r="C1648" s="180" t="s">
        <v>1572</v>
      </c>
      <c r="D1648" s="168"/>
      <c r="E1648" s="176"/>
      <c r="F1648" s="79"/>
    </row>
    <row r="1649" spans="1:6" ht="33.75" customHeight="1">
      <c r="A1649" s="170">
        <v>7.1669999999999998</v>
      </c>
      <c r="B1649" s="174"/>
      <c r="C1649" s="180" t="s">
        <v>1573</v>
      </c>
      <c r="D1649" s="168" t="s">
        <v>49</v>
      </c>
      <c r="E1649" s="176">
        <v>19</v>
      </c>
      <c r="F1649" s="79"/>
    </row>
    <row r="1650" spans="1:6">
      <c r="A1650" s="170"/>
      <c r="B1650" s="174" t="s">
        <v>1574</v>
      </c>
      <c r="C1650" s="180" t="s">
        <v>1575</v>
      </c>
      <c r="D1650" s="168"/>
      <c r="E1650" s="176"/>
      <c r="F1650" s="79"/>
    </row>
    <row r="1651" spans="1:6">
      <c r="A1651" s="170">
        <v>7.1680000000000001</v>
      </c>
      <c r="B1651" s="174"/>
      <c r="C1651" s="180" t="s">
        <v>1576</v>
      </c>
      <c r="D1651" s="168" t="s">
        <v>49</v>
      </c>
      <c r="E1651" s="176">
        <v>92</v>
      </c>
      <c r="F1651" s="79"/>
    </row>
    <row r="1652" spans="1:6" ht="33.75" customHeight="1">
      <c r="A1652" s="170"/>
      <c r="B1652" s="174" t="s">
        <v>1578</v>
      </c>
      <c r="C1652" s="180" t="s">
        <v>1579</v>
      </c>
      <c r="D1652" s="168"/>
      <c r="E1652" s="176"/>
      <c r="F1652" s="79"/>
    </row>
    <row r="1653" spans="1:6">
      <c r="A1653" s="170">
        <v>7.1689999999999996</v>
      </c>
      <c r="B1653" s="174"/>
      <c r="C1653" s="180" t="s">
        <v>1580</v>
      </c>
      <c r="D1653" s="168" t="s">
        <v>49</v>
      </c>
      <c r="E1653" s="176">
        <v>92</v>
      </c>
      <c r="F1653" s="79"/>
    </row>
    <row r="1654" spans="1:6">
      <c r="A1654" s="170"/>
      <c r="B1654" s="174" t="s">
        <v>1588</v>
      </c>
      <c r="C1654" s="180" t="s">
        <v>1589</v>
      </c>
      <c r="D1654" s="168"/>
      <c r="E1654" s="176"/>
      <c r="F1654" s="79"/>
    </row>
    <row r="1655" spans="1:6">
      <c r="A1655" s="196">
        <v>7.17</v>
      </c>
      <c r="B1655" s="174"/>
      <c r="C1655" s="180" t="s">
        <v>1590</v>
      </c>
      <c r="D1655" s="168" t="s">
        <v>49</v>
      </c>
      <c r="E1655" s="176">
        <v>45</v>
      </c>
      <c r="F1655" s="79"/>
    </row>
    <row r="1656" spans="1:6">
      <c r="A1656" s="170"/>
      <c r="B1656" s="183" t="s">
        <v>1592</v>
      </c>
      <c r="C1656" s="182" t="s">
        <v>1593</v>
      </c>
      <c r="D1656" s="168"/>
      <c r="E1656" s="176"/>
      <c r="F1656" s="79"/>
    </row>
    <row r="1657" spans="1:6">
      <c r="A1657" s="170">
        <v>7.1710000000000003</v>
      </c>
      <c r="B1657" s="183"/>
      <c r="C1657" s="188" t="s">
        <v>1594</v>
      </c>
      <c r="D1657" s="168" t="s">
        <v>49</v>
      </c>
      <c r="E1657" s="176">
        <v>6</v>
      </c>
      <c r="F1657" s="79"/>
    </row>
    <row r="1658" spans="1:6">
      <c r="A1658" s="170"/>
      <c r="B1658" s="183" t="s">
        <v>1595</v>
      </c>
      <c r="C1658" s="180" t="s">
        <v>1596</v>
      </c>
      <c r="D1658" s="168"/>
      <c r="E1658" s="176"/>
      <c r="F1658" s="79"/>
    </row>
    <row r="1659" spans="1:6">
      <c r="A1659" s="170">
        <v>7.1719999999999997</v>
      </c>
      <c r="B1659" s="168"/>
      <c r="C1659" s="180" t="s">
        <v>1597</v>
      </c>
      <c r="D1659" s="168" t="s">
        <v>557</v>
      </c>
      <c r="E1659" s="199">
        <v>30.4</v>
      </c>
      <c r="F1659" s="79"/>
    </row>
    <row r="1660" spans="1:6" ht="29.25" customHeight="1">
      <c r="A1660" s="170">
        <v>7.173</v>
      </c>
      <c r="B1660" s="183" t="s">
        <v>1598</v>
      </c>
      <c r="C1660" s="186" t="s">
        <v>1629</v>
      </c>
      <c r="D1660" s="185" t="s">
        <v>49</v>
      </c>
      <c r="E1660" s="199">
        <v>5.2</v>
      </c>
      <c r="F1660" s="79"/>
    </row>
    <row r="1661" spans="1:6">
      <c r="A1661" s="170"/>
      <c r="B1661" s="183" t="s">
        <v>1600</v>
      </c>
      <c r="C1661" s="186" t="s">
        <v>1601</v>
      </c>
      <c r="D1661" s="185"/>
      <c r="E1661" s="176"/>
      <c r="F1661" s="79"/>
    </row>
    <row r="1662" spans="1:6">
      <c r="A1662" s="170">
        <v>7.1740000000000004</v>
      </c>
      <c r="B1662" s="183"/>
      <c r="C1662" s="186" t="s">
        <v>1602</v>
      </c>
      <c r="D1662" s="185" t="s">
        <v>57</v>
      </c>
      <c r="E1662" s="176">
        <v>18</v>
      </c>
      <c r="F1662" s="79"/>
    </row>
    <row r="1663" spans="1:6">
      <c r="A1663" s="170"/>
      <c r="B1663" s="183" t="s">
        <v>1603</v>
      </c>
      <c r="C1663" s="187" t="s">
        <v>1604</v>
      </c>
      <c r="D1663" s="185"/>
      <c r="E1663" s="176"/>
      <c r="F1663" s="79"/>
    </row>
    <row r="1664" spans="1:6" ht="15" customHeight="1">
      <c r="A1664" s="170">
        <v>7.1749999999999998</v>
      </c>
      <c r="B1664" s="183"/>
      <c r="C1664" s="186" t="s">
        <v>1605</v>
      </c>
      <c r="D1664" s="185" t="s">
        <v>57</v>
      </c>
      <c r="E1664" s="176">
        <v>19</v>
      </c>
      <c r="F1664" s="79"/>
    </row>
    <row r="1665" spans="1:6">
      <c r="A1665" s="144"/>
      <c r="B1665" s="168" t="s">
        <v>1606</v>
      </c>
      <c r="C1665" s="180" t="s">
        <v>1607</v>
      </c>
      <c r="D1665" s="168"/>
      <c r="E1665" s="169"/>
      <c r="F1665" s="79"/>
    </row>
    <row r="1666" spans="1:6" ht="23.25" customHeight="1">
      <c r="A1666" s="144">
        <v>7.1760000000000002</v>
      </c>
      <c r="B1666" s="168"/>
      <c r="C1666" s="180" t="s">
        <v>1608</v>
      </c>
      <c r="D1666" s="168" t="s">
        <v>557</v>
      </c>
      <c r="E1666" s="189">
        <v>24</v>
      </c>
      <c r="F1666" s="79"/>
    </row>
    <row r="1667" spans="1:6">
      <c r="A1667" s="144"/>
      <c r="B1667" s="168" t="s">
        <v>1610</v>
      </c>
      <c r="C1667" s="180" t="s">
        <v>1611</v>
      </c>
      <c r="D1667" s="168"/>
      <c r="E1667" s="189"/>
      <c r="F1667" s="79"/>
    </row>
    <row r="1668" spans="1:6">
      <c r="A1668" s="144">
        <v>7.1769999999999996</v>
      </c>
      <c r="B1668" s="168"/>
      <c r="C1668" s="180" t="s">
        <v>1612</v>
      </c>
      <c r="D1668" s="168" t="s">
        <v>557</v>
      </c>
      <c r="E1668" s="169">
        <v>23</v>
      </c>
      <c r="F1668" s="79"/>
    </row>
    <row r="1669" spans="1:6" ht="26.25" thickBot="1">
      <c r="A1669" s="1168">
        <v>7.1779999999999999</v>
      </c>
      <c r="B1669" s="1169" t="s">
        <v>1615</v>
      </c>
      <c r="C1669" s="1170" t="s">
        <v>1616</v>
      </c>
      <c r="D1669" s="1171" t="s">
        <v>49</v>
      </c>
      <c r="E1669" s="1172">
        <v>72</v>
      </c>
      <c r="F1669" s="79"/>
    </row>
    <row r="1670" spans="1:6">
      <c r="A1670" s="1336" t="s">
        <v>1651</v>
      </c>
      <c r="B1670" s="1337"/>
      <c r="C1670" s="1337"/>
      <c r="D1670" s="1337"/>
      <c r="E1670" s="1338"/>
      <c r="F1670" s="79"/>
    </row>
    <row r="1671" spans="1:6">
      <c r="A1671" s="1336"/>
      <c r="B1671" s="1337"/>
      <c r="C1671" s="1337"/>
      <c r="D1671" s="1337"/>
      <c r="E1671" s="1338"/>
      <c r="F1671" s="79"/>
    </row>
    <row r="1672" spans="1:6">
      <c r="A1672" s="165"/>
      <c r="B1672" s="174"/>
      <c r="C1672" s="193"/>
      <c r="D1672" s="168"/>
      <c r="E1672" s="169"/>
      <c r="F1672" s="79"/>
    </row>
    <row r="1673" spans="1:6">
      <c r="A1673" s="165"/>
      <c r="B1673" s="166" t="s">
        <v>1536</v>
      </c>
      <c r="C1673" s="167" t="s">
        <v>1721</v>
      </c>
      <c r="D1673" s="168"/>
      <c r="E1673" s="169"/>
      <c r="F1673" s="79"/>
    </row>
    <row r="1674" spans="1:6">
      <c r="A1674" s="170">
        <v>7.1790000000000003</v>
      </c>
      <c r="B1674" s="171" t="s">
        <v>1643</v>
      </c>
      <c r="C1674" s="172" t="s">
        <v>1537</v>
      </c>
      <c r="D1674" s="168" t="s">
        <v>26</v>
      </c>
      <c r="E1674" s="173">
        <v>2.7E-2</v>
      </c>
      <c r="F1674" s="79"/>
    </row>
    <row r="1675" spans="1:6">
      <c r="A1675" s="170"/>
      <c r="B1675" s="174" t="s">
        <v>1538</v>
      </c>
      <c r="C1675" s="200" t="s">
        <v>1539</v>
      </c>
      <c r="D1675" s="168"/>
      <c r="E1675" s="176"/>
      <c r="F1675" s="79"/>
    </row>
    <row r="1676" spans="1:6">
      <c r="A1676" s="196">
        <v>7.18</v>
      </c>
      <c r="B1676" s="174"/>
      <c r="C1676" s="200" t="s">
        <v>1540</v>
      </c>
      <c r="D1676" s="168" t="s">
        <v>49</v>
      </c>
      <c r="E1676" s="176">
        <v>116</v>
      </c>
      <c r="F1676" s="79"/>
    </row>
    <row r="1677" spans="1:6" ht="41.25" customHeight="1">
      <c r="A1677" s="170"/>
      <c r="B1677" s="174" t="s">
        <v>1541</v>
      </c>
      <c r="C1677" s="200" t="s">
        <v>1542</v>
      </c>
      <c r="D1677" s="168"/>
      <c r="E1677" s="176"/>
      <c r="F1677" s="79"/>
    </row>
    <row r="1678" spans="1:6">
      <c r="A1678" s="170">
        <v>7.181</v>
      </c>
      <c r="B1678" s="174"/>
      <c r="C1678" s="200" t="s">
        <v>1543</v>
      </c>
      <c r="D1678" s="168" t="s">
        <v>49</v>
      </c>
      <c r="E1678" s="176">
        <v>28</v>
      </c>
      <c r="F1678" s="79"/>
    </row>
    <row r="1679" spans="1:6">
      <c r="A1679" s="170">
        <v>7.1820000000000004</v>
      </c>
      <c r="B1679" s="174"/>
      <c r="C1679" s="201" t="s">
        <v>1544</v>
      </c>
      <c r="D1679" s="168" t="s">
        <v>49</v>
      </c>
      <c r="E1679" s="176">
        <v>194</v>
      </c>
      <c r="F1679" s="79"/>
    </row>
    <row r="1680" spans="1:6">
      <c r="A1680" s="170">
        <v>7.1829999999999998</v>
      </c>
      <c r="B1680" s="174"/>
      <c r="C1680" s="201" t="s">
        <v>1545</v>
      </c>
      <c r="D1680" s="168" t="s">
        <v>49</v>
      </c>
      <c r="E1680" s="176">
        <v>31</v>
      </c>
      <c r="F1680" s="79"/>
    </row>
    <row r="1681" spans="1:6" ht="26.25" customHeight="1">
      <c r="A1681" s="170">
        <v>7.1840000000000002</v>
      </c>
      <c r="B1681" s="174"/>
      <c r="C1681" s="201" t="s">
        <v>1547</v>
      </c>
      <c r="D1681" s="168" t="s">
        <v>557</v>
      </c>
      <c r="E1681" s="176">
        <v>27</v>
      </c>
      <c r="F1681" s="79"/>
    </row>
    <row r="1682" spans="1:6">
      <c r="A1682" s="170">
        <v>7.1849999999999996</v>
      </c>
      <c r="B1682" s="174"/>
      <c r="C1682" s="200" t="s">
        <v>1619</v>
      </c>
      <c r="D1682" s="168" t="s">
        <v>105</v>
      </c>
      <c r="E1682" s="176">
        <v>6</v>
      </c>
      <c r="F1682" s="79"/>
    </row>
    <row r="1683" spans="1:6" ht="25.5">
      <c r="A1683" s="170">
        <v>7.1859999999999999</v>
      </c>
      <c r="B1683" s="174"/>
      <c r="C1683" s="179" t="s">
        <v>1550</v>
      </c>
      <c r="D1683" s="168" t="s">
        <v>1551</v>
      </c>
      <c r="E1683" s="176">
        <v>33</v>
      </c>
      <c r="F1683" s="79"/>
    </row>
    <row r="1684" spans="1:6">
      <c r="A1684" s="170"/>
      <c r="B1684" s="174" t="s">
        <v>1552</v>
      </c>
      <c r="C1684" s="202" t="s">
        <v>1553</v>
      </c>
      <c r="D1684" s="168"/>
      <c r="E1684" s="176"/>
      <c r="F1684" s="79"/>
    </row>
    <row r="1685" spans="1:6" ht="36" customHeight="1">
      <c r="A1685" s="170">
        <v>7.1870000000000003</v>
      </c>
      <c r="B1685" s="174"/>
      <c r="C1685" s="202" t="s">
        <v>1554</v>
      </c>
      <c r="D1685" s="168" t="s">
        <v>24</v>
      </c>
      <c r="E1685" s="176">
        <v>147</v>
      </c>
      <c r="F1685" s="79"/>
    </row>
    <row r="1686" spans="1:6">
      <c r="A1686" s="170"/>
      <c r="B1686" s="174" t="s">
        <v>1555</v>
      </c>
      <c r="C1686" s="202" t="s">
        <v>1556</v>
      </c>
      <c r="D1686" s="168"/>
      <c r="E1686" s="176"/>
      <c r="F1686" s="79"/>
    </row>
    <row r="1687" spans="1:6">
      <c r="A1687" s="170">
        <v>7.1879999999999997</v>
      </c>
      <c r="B1687" s="174"/>
      <c r="C1687" s="202" t="s">
        <v>1557</v>
      </c>
      <c r="D1687" s="168" t="s">
        <v>24</v>
      </c>
      <c r="E1687" s="176">
        <v>5</v>
      </c>
      <c r="F1687" s="79"/>
    </row>
    <row r="1688" spans="1:6">
      <c r="A1688" s="170"/>
      <c r="B1688" s="174" t="s">
        <v>1558</v>
      </c>
      <c r="C1688" s="202" t="s">
        <v>1559</v>
      </c>
      <c r="D1688" s="168"/>
      <c r="E1688" s="176"/>
      <c r="F1688" s="79"/>
    </row>
    <row r="1689" spans="1:6" ht="33.75" customHeight="1">
      <c r="A1689" s="170">
        <v>7.1890000000000001</v>
      </c>
      <c r="B1689" s="174"/>
      <c r="C1689" s="202" t="s">
        <v>1560</v>
      </c>
      <c r="D1689" s="168" t="s">
        <v>49</v>
      </c>
      <c r="E1689" s="176">
        <f>E1699+E1705+E1706</f>
        <v>404</v>
      </c>
      <c r="F1689" s="79"/>
    </row>
    <row r="1690" spans="1:6">
      <c r="A1690" s="196">
        <v>7.19</v>
      </c>
      <c r="B1690" s="174"/>
      <c r="C1690" s="202" t="s">
        <v>1561</v>
      </c>
      <c r="D1690" s="168" t="s">
        <v>49</v>
      </c>
      <c r="E1690" s="176">
        <f>E1693</f>
        <v>197</v>
      </c>
      <c r="F1690" s="79"/>
    </row>
    <row r="1691" spans="1:6">
      <c r="A1691" s="170">
        <v>7.1909999999999998</v>
      </c>
      <c r="B1691" s="174"/>
      <c r="C1691" s="202" t="s">
        <v>1562</v>
      </c>
      <c r="D1691" s="168" t="s">
        <v>49</v>
      </c>
      <c r="E1691" s="176">
        <f>E1689+E1690</f>
        <v>601</v>
      </c>
      <c r="F1691" s="79"/>
    </row>
    <row r="1692" spans="1:6">
      <c r="A1692" s="170"/>
      <c r="B1692" s="174" t="s">
        <v>1563</v>
      </c>
      <c r="C1692" s="202" t="s">
        <v>1564</v>
      </c>
      <c r="D1692" s="168"/>
      <c r="E1692" s="176"/>
      <c r="F1692" s="79"/>
    </row>
    <row r="1693" spans="1:6" ht="36" customHeight="1">
      <c r="A1693" s="170">
        <v>7.1920000000000002</v>
      </c>
      <c r="B1693" s="174"/>
      <c r="C1693" s="202" t="s">
        <v>1565</v>
      </c>
      <c r="D1693" s="168" t="s">
        <v>49</v>
      </c>
      <c r="E1693" s="176">
        <v>197</v>
      </c>
      <c r="F1693" s="79"/>
    </row>
    <row r="1694" spans="1:6">
      <c r="A1694" s="170">
        <v>7.1929999999999996</v>
      </c>
      <c r="B1694" s="174"/>
      <c r="C1694" s="202" t="s">
        <v>1566</v>
      </c>
      <c r="D1694" s="168" t="s">
        <v>49</v>
      </c>
      <c r="E1694" s="176">
        <v>32</v>
      </c>
      <c r="F1694" s="79"/>
    </row>
    <row r="1695" spans="1:6">
      <c r="A1695" s="170"/>
      <c r="B1695" s="174" t="s">
        <v>1567</v>
      </c>
      <c r="C1695" s="180" t="s">
        <v>1568</v>
      </c>
      <c r="D1695" s="168"/>
      <c r="E1695" s="176"/>
      <c r="F1695" s="79"/>
    </row>
    <row r="1696" spans="1:6">
      <c r="A1696" s="170">
        <v>7.194</v>
      </c>
      <c r="B1696" s="174"/>
      <c r="C1696" s="180" t="s">
        <v>1646</v>
      </c>
      <c r="D1696" s="168" t="s">
        <v>49</v>
      </c>
      <c r="E1696" s="176">
        <f>E1705*1.2</f>
        <v>236.39999999999998</v>
      </c>
      <c r="F1696" s="79"/>
    </row>
    <row r="1697" spans="1:6" ht="30.75" customHeight="1">
      <c r="A1697" s="170">
        <v>7.1950000000000003</v>
      </c>
      <c r="B1697" s="174"/>
      <c r="C1697" s="180" t="s">
        <v>1637</v>
      </c>
      <c r="D1697" s="168" t="s">
        <v>49</v>
      </c>
      <c r="E1697" s="176">
        <f>E1712*1.02</f>
        <v>32.64</v>
      </c>
      <c r="F1697" s="79"/>
    </row>
    <row r="1698" spans="1:6">
      <c r="A1698" s="170"/>
      <c r="B1698" s="174" t="s">
        <v>1621</v>
      </c>
      <c r="C1698" s="202" t="s">
        <v>1622</v>
      </c>
      <c r="D1698" s="168"/>
      <c r="E1698" s="176"/>
      <c r="F1698" s="79"/>
    </row>
    <row r="1699" spans="1:6" ht="35.25" customHeight="1">
      <c r="A1699" s="170">
        <v>7.1959999999999997</v>
      </c>
      <c r="B1699" s="174"/>
      <c r="C1699" s="202" t="s">
        <v>1623</v>
      </c>
      <c r="D1699" s="168" t="s">
        <v>49</v>
      </c>
      <c r="E1699" s="176">
        <v>197</v>
      </c>
      <c r="F1699" s="79"/>
    </row>
    <row r="1700" spans="1:6">
      <c r="A1700" s="170"/>
      <c r="B1700" s="174" t="s">
        <v>1571</v>
      </c>
      <c r="C1700" s="202" t="s">
        <v>1572</v>
      </c>
      <c r="D1700" s="168"/>
      <c r="E1700" s="176"/>
      <c r="F1700" s="79"/>
    </row>
    <row r="1701" spans="1:6">
      <c r="A1701" s="170">
        <v>7.1970000000000001</v>
      </c>
      <c r="B1701" s="174"/>
      <c r="C1701" s="202" t="s">
        <v>1573</v>
      </c>
      <c r="D1701" s="168" t="s">
        <v>49</v>
      </c>
      <c r="E1701" s="176">
        <v>53</v>
      </c>
      <c r="F1701" s="79"/>
    </row>
    <row r="1702" spans="1:6">
      <c r="A1702" s="170"/>
      <c r="B1702" s="174" t="s">
        <v>1574</v>
      </c>
      <c r="C1702" s="202" t="s">
        <v>1575</v>
      </c>
      <c r="D1702" s="168"/>
      <c r="E1702" s="176"/>
      <c r="F1702" s="79"/>
    </row>
    <row r="1703" spans="1:6">
      <c r="A1703" s="170">
        <v>7.1980000000000004</v>
      </c>
      <c r="B1703" s="174"/>
      <c r="C1703" s="202" t="s">
        <v>1625</v>
      </c>
      <c r="D1703" s="168" t="s">
        <v>49</v>
      </c>
      <c r="E1703" s="176">
        <v>197</v>
      </c>
      <c r="F1703" s="79"/>
    </row>
    <row r="1704" spans="1:6">
      <c r="A1704" s="170"/>
      <c r="B1704" s="174" t="s">
        <v>1578</v>
      </c>
      <c r="C1704" s="202" t="s">
        <v>1579</v>
      </c>
      <c r="D1704" s="168"/>
      <c r="E1704" s="176"/>
      <c r="F1704" s="79"/>
    </row>
    <row r="1705" spans="1:6">
      <c r="A1705" s="170">
        <v>7.1989999999999998</v>
      </c>
      <c r="B1705" s="174"/>
      <c r="C1705" s="202" t="s">
        <v>1626</v>
      </c>
      <c r="D1705" s="168" t="s">
        <v>49</v>
      </c>
      <c r="E1705" s="176">
        <f>E1703</f>
        <v>197</v>
      </c>
      <c r="F1705" s="79"/>
    </row>
    <row r="1706" spans="1:6">
      <c r="A1706" s="196">
        <v>7.2</v>
      </c>
      <c r="B1706" s="174"/>
      <c r="C1706" s="197" t="s">
        <v>1638</v>
      </c>
      <c r="D1706" s="168" t="s">
        <v>49</v>
      </c>
      <c r="E1706" s="176">
        <v>10</v>
      </c>
      <c r="F1706" s="79"/>
    </row>
    <row r="1707" spans="1:6">
      <c r="A1707" s="170"/>
      <c r="B1707" s="174" t="s">
        <v>1582</v>
      </c>
      <c r="C1707" s="202" t="s">
        <v>1583</v>
      </c>
      <c r="D1707" s="168"/>
      <c r="E1707" s="176"/>
      <c r="F1707" s="79"/>
    </row>
    <row r="1708" spans="1:6">
      <c r="A1708" s="170">
        <v>7.2009999999999996</v>
      </c>
      <c r="B1708" s="174"/>
      <c r="C1708" s="202" t="s">
        <v>1584</v>
      </c>
      <c r="D1708" s="168" t="s">
        <v>49</v>
      </c>
      <c r="E1708" s="176">
        <v>21</v>
      </c>
      <c r="F1708" s="79"/>
    </row>
    <row r="1709" spans="1:6">
      <c r="A1709" s="170"/>
      <c r="B1709" s="174" t="s">
        <v>1585</v>
      </c>
      <c r="C1709" s="202" t="s">
        <v>1586</v>
      </c>
      <c r="D1709" s="168"/>
      <c r="E1709" s="176"/>
      <c r="F1709" s="79"/>
    </row>
    <row r="1710" spans="1:6">
      <c r="A1710" s="170">
        <v>7.202</v>
      </c>
      <c r="B1710" s="174"/>
      <c r="C1710" s="202" t="s">
        <v>1627</v>
      </c>
      <c r="D1710" s="168" t="s">
        <v>49</v>
      </c>
      <c r="E1710" s="176">
        <v>10</v>
      </c>
      <c r="F1710" s="79"/>
    </row>
    <row r="1711" spans="1:6" ht="32.25" customHeight="1">
      <c r="A1711" s="170"/>
      <c r="B1711" s="174" t="s">
        <v>1588</v>
      </c>
      <c r="C1711" s="202" t="s">
        <v>1589</v>
      </c>
      <c r="D1711" s="168"/>
      <c r="E1711" s="176"/>
      <c r="F1711" s="79"/>
    </row>
    <row r="1712" spans="1:6">
      <c r="A1712" s="170">
        <v>7.2030000000000003</v>
      </c>
      <c r="B1712" s="174"/>
      <c r="C1712" s="202" t="s">
        <v>1590</v>
      </c>
      <c r="D1712" s="168" t="s">
        <v>49</v>
      </c>
      <c r="E1712" s="176">
        <v>32</v>
      </c>
      <c r="F1712" s="79"/>
    </row>
    <row r="1713" spans="1:6">
      <c r="A1713" s="170"/>
      <c r="B1713" s="183" t="s">
        <v>1592</v>
      </c>
      <c r="C1713" s="202" t="s">
        <v>1593</v>
      </c>
      <c r="D1713" s="168"/>
      <c r="E1713" s="176"/>
      <c r="F1713" s="79"/>
    </row>
    <row r="1714" spans="1:6">
      <c r="A1714" s="144">
        <v>7.2039999999999997</v>
      </c>
      <c r="B1714" s="183"/>
      <c r="C1714" s="202" t="s">
        <v>1594</v>
      </c>
      <c r="D1714" s="168" t="s">
        <v>49</v>
      </c>
      <c r="E1714" s="169">
        <v>27.55</v>
      </c>
      <c r="F1714" s="79"/>
    </row>
    <row r="1715" spans="1:6" ht="15" customHeight="1">
      <c r="A1715" s="144"/>
      <c r="B1715" s="183" t="s">
        <v>1595</v>
      </c>
      <c r="C1715" s="180" t="s">
        <v>1596</v>
      </c>
      <c r="D1715" s="168"/>
      <c r="E1715" s="169"/>
      <c r="F1715" s="79"/>
    </row>
    <row r="1716" spans="1:6">
      <c r="A1716" s="144">
        <v>7.2050000000000001</v>
      </c>
      <c r="B1716" s="168"/>
      <c r="C1716" s="180" t="s">
        <v>1597</v>
      </c>
      <c r="D1716" s="168" t="s">
        <v>557</v>
      </c>
      <c r="E1716" s="169">
        <v>20</v>
      </c>
      <c r="F1716" s="79"/>
    </row>
    <row r="1717" spans="1:6" ht="34.5" customHeight="1">
      <c r="A1717" s="144">
        <v>7.2060000000000004</v>
      </c>
      <c r="B1717" s="183" t="s">
        <v>1598</v>
      </c>
      <c r="C1717" s="203" t="s">
        <v>1629</v>
      </c>
      <c r="D1717" s="185" t="s">
        <v>49</v>
      </c>
      <c r="E1717" s="169">
        <v>11.94</v>
      </c>
      <c r="F1717" s="79"/>
    </row>
    <row r="1718" spans="1:6">
      <c r="A1718" s="144"/>
      <c r="B1718" s="183" t="s">
        <v>1600</v>
      </c>
      <c r="C1718" s="203" t="s">
        <v>1601</v>
      </c>
      <c r="D1718" s="185"/>
      <c r="E1718" s="169"/>
      <c r="F1718" s="79"/>
    </row>
    <row r="1719" spans="1:6">
      <c r="A1719" s="144">
        <v>7.2069999999999999</v>
      </c>
      <c r="B1719" s="183"/>
      <c r="C1719" s="203" t="s">
        <v>1602</v>
      </c>
      <c r="D1719" s="185" t="s">
        <v>57</v>
      </c>
      <c r="E1719" s="169">
        <v>10</v>
      </c>
      <c r="F1719" s="79"/>
    </row>
    <row r="1720" spans="1:6">
      <c r="A1720" s="144"/>
      <c r="B1720" s="183" t="s">
        <v>1603</v>
      </c>
      <c r="C1720" s="204" t="s">
        <v>1604</v>
      </c>
      <c r="D1720" s="185"/>
      <c r="E1720" s="169"/>
      <c r="F1720" s="79"/>
    </row>
    <row r="1721" spans="1:6">
      <c r="A1721" s="144">
        <v>7.2080000000000002</v>
      </c>
      <c r="B1721" s="183"/>
      <c r="C1721" s="203" t="s">
        <v>1605</v>
      </c>
      <c r="D1721" s="185" t="s">
        <v>57</v>
      </c>
      <c r="E1721" s="169">
        <v>14</v>
      </c>
      <c r="F1721" s="79"/>
    </row>
    <row r="1722" spans="1:6">
      <c r="A1722" s="144"/>
      <c r="B1722" s="168" t="s">
        <v>1606</v>
      </c>
      <c r="C1722" s="202" t="s">
        <v>1607</v>
      </c>
      <c r="D1722" s="168"/>
      <c r="E1722" s="169"/>
      <c r="F1722" s="79"/>
    </row>
    <row r="1723" spans="1:6">
      <c r="A1723" s="144">
        <v>7.2089999999999996</v>
      </c>
      <c r="B1723" s="168"/>
      <c r="C1723" s="202" t="s">
        <v>1608</v>
      </c>
      <c r="D1723" s="168" t="s">
        <v>557</v>
      </c>
      <c r="E1723" s="189">
        <v>15</v>
      </c>
      <c r="F1723" s="79"/>
    </row>
    <row r="1724" spans="1:6">
      <c r="A1724" s="144"/>
      <c r="B1724" s="168" t="s">
        <v>1610</v>
      </c>
      <c r="C1724" s="202" t="s">
        <v>1611</v>
      </c>
      <c r="D1724" s="168"/>
      <c r="E1724" s="169"/>
      <c r="F1724" s="79"/>
    </row>
    <row r="1725" spans="1:6">
      <c r="A1725" s="205">
        <v>7.21</v>
      </c>
      <c r="B1725" s="168"/>
      <c r="C1725" s="202" t="s">
        <v>1612</v>
      </c>
      <c r="D1725" s="168" t="s">
        <v>557</v>
      </c>
      <c r="E1725" s="169">
        <v>17</v>
      </c>
      <c r="F1725" s="79"/>
    </row>
    <row r="1726" spans="1:6" ht="26.25" thickBot="1">
      <c r="A1726" s="1168">
        <v>7.2110000000000003</v>
      </c>
      <c r="B1726" s="1169" t="s">
        <v>1615</v>
      </c>
      <c r="C1726" s="1174" t="s">
        <v>1616</v>
      </c>
      <c r="D1726" s="1171" t="s">
        <v>49</v>
      </c>
      <c r="E1726" s="1172">
        <v>64.8</v>
      </c>
      <c r="F1726" s="79"/>
    </row>
    <row r="1727" spans="1:6" ht="35.25" customHeight="1">
      <c r="A1727" s="1336" t="s">
        <v>1652</v>
      </c>
      <c r="B1727" s="1337"/>
      <c r="C1727" s="1337"/>
      <c r="D1727" s="1337"/>
      <c r="E1727" s="1338"/>
      <c r="F1727" s="79"/>
    </row>
    <row r="1728" spans="1:6" hidden="1">
      <c r="A1728" s="1336"/>
      <c r="B1728" s="1337"/>
      <c r="C1728" s="1337"/>
      <c r="D1728" s="1337"/>
      <c r="E1728" s="1338"/>
      <c r="F1728" s="79"/>
    </row>
    <row r="1729" spans="1:6">
      <c r="A1729" s="165"/>
      <c r="B1729" s="174"/>
      <c r="C1729" s="193"/>
      <c r="D1729" s="168"/>
      <c r="E1729" s="169"/>
      <c r="F1729" s="79"/>
    </row>
    <row r="1730" spans="1:6">
      <c r="A1730" s="165"/>
      <c r="B1730" s="166" t="s">
        <v>1536</v>
      </c>
      <c r="C1730" s="167" t="s">
        <v>1721</v>
      </c>
      <c r="D1730" s="168"/>
      <c r="E1730" s="169"/>
      <c r="F1730" s="79"/>
    </row>
    <row r="1731" spans="1:6" ht="15" customHeight="1">
      <c r="A1731" s="170">
        <v>7.2119999999999997</v>
      </c>
      <c r="B1731" s="171"/>
      <c r="C1731" s="172" t="s">
        <v>1537</v>
      </c>
      <c r="D1731" s="168" t="s">
        <v>26</v>
      </c>
      <c r="E1731" s="173">
        <v>0.39</v>
      </c>
      <c r="F1731" s="79"/>
    </row>
    <row r="1732" spans="1:6">
      <c r="A1732" s="170"/>
      <c r="B1732" s="174" t="s">
        <v>1538</v>
      </c>
      <c r="C1732" s="200" t="s">
        <v>1539</v>
      </c>
      <c r="D1732" s="168"/>
      <c r="E1732" s="176"/>
      <c r="F1732" s="79"/>
    </row>
    <row r="1733" spans="1:6" ht="34.5" customHeight="1">
      <c r="A1733" s="170">
        <v>7.2130000000000001</v>
      </c>
      <c r="B1733" s="174"/>
      <c r="C1733" s="200" t="s">
        <v>1540</v>
      </c>
      <c r="D1733" s="168" t="s">
        <v>49</v>
      </c>
      <c r="E1733" s="176">
        <v>146</v>
      </c>
      <c r="F1733" s="79"/>
    </row>
    <row r="1734" spans="1:6">
      <c r="A1734" s="170"/>
      <c r="B1734" s="174" t="s">
        <v>1541</v>
      </c>
      <c r="C1734" s="200" t="s">
        <v>1542</v>
      </c>
      <c r="D1734" s="168"/>
      <c r="E1734" s="176"/>
      <c r="F1734" s="79"/>
    </row>
    <row r="1735" spans="1:6">
      <c r="A1735" s="170">
        <v>7.2140000000000004</v>
      </c>
      <c r="B1735" s="174"/>
      <c r="C1735" s="200" t="s">
        <v>1543</v>
      </c>
      <c r="D1735" s="168" t="s">
        <v>49</v>
      </c>
      <c r="E1735" s="176">
        <v>27</v>
      </c>
      <c r="F1735" s="79"/>
    </row>
    <row r="1736" spans="1:6">
      <c r="A1736" s="170">
        <v>7.2149999999999999</v>
      </c>
      <c r="B1736" s="174"/>
      <c r="C1736" s="201" t="s">
        <v>1545</v>
      </c>
      <c r="D1736" s="168" t="s">
        <v>49</v>
      </c>
      <c r="E1736" s="176">
        <v>72</v>
      </c>
      <c r="F1736" s="79"/>
    </row>
    <row r="1737" spans="1:6">
      <c r="A1737" s="1161">
        <v>7.2160000000000002</v>
      </c>
      <c r="B1737" s="1162"/>
      <c r="C1737" s="1163" t="s">
        <v>1653</v>
      </c>
      <c r="D1737" s="1158" t="s">
        <v>49</v>
      </c>
      <c r="E1737" s="1164">
        <v>163</v>
      </c>
      <c r="F1737" s="79"/>
    </row>
    <row r="1738" spans="1:6">
      <c r="A1738" s="170">
        <v>7.2169999999999996</v>
      </c>
      <c r="B1738" s="174"/>
      <c r="C1738" s="201" t="s">
        <v>1644</v>
      </c>
      <c r="D1738" s="168" t="s">
        <v>557</v>
      </c>
      <c r="E1738" s="176">
        <v>26</v>
      </c>
      <c r="F1738" s="79"/>
    </row>
    <row r="1739" spans="1:6">
      <c r="A1739" s="170">
        <v>7.218</v>
      </c>
      <c r="B1739" s="174"/>
      <c r="C1739" s="201" t="s">
        <v>1631</v>
      </c>
      <c r="D1739" s="168" t="s">
        <v>557</v>
      </c>
      <c r="E1739" s="176">
        <v>20</v>
      </c>
      <c r="F1739" s="79"/>
    </row>
    <row r="1740" spans="1:6">
      <c r="A1740" s="170">
        <v>7.2190000000000003</v>
      </c>
      <c r="B1740" s="174"/>
      <c r="C1740" s="201" t="s">
        <v>1547</v>
      </c>
      <c r="D1740" s="168" t="s">
        <v>557</v>
      </c>
      <c r="E1740" s="176">
        <v>17</v>
      </c>
      <c r="F1740" s="79"/>
    </row>
    <row r="1741" spans="1:6">
      <c r="A1741" s="196">
        <v>7.22</v>
      </c>
      <c r="B1741" s="174"/>
      <c r="C1741" s="200" t="s">
        <v>1619</v>
      </c>
      <c r="D1741" s="168" t="s">
        <v>105</v>
      </c>
      <c r="E1741" s="176">
        <v>10</v>
      </c>
      <c r="F1741" s="79"/>
    </row>
    <row r="1742" spans="1:6" ht="25.5">
      <c r="A1742" s="170">
        <v>7.2210000000000001</v>
      </c>
      <c r="B1742" s="174"/>
      <c r="C1742" s="179" t="s">
        <v>1550</v>
      </c>
      <c r="D1742" s="168" t="s">
        <v>1551</v>
      </c>
      <c r="E1742" s="176">
        <f>67.71</f>
        <v>67.709999999999994</v>
      </c>
      <c r="F1742" s="79"/>
    </row>
    <row r="1743" spans="1:6">
      <c r="A1743" s="170"/>
      <c r="B1743" s="174" t="s">
        <v>1552</v>
      </c>
      <c r="C1743" s="202" t="s">
        <v>1553</v>
      </c>
      <c r="D1743" s="168"/>
      <c r="E1743" s="176"/>
      <c r="F1743" s="79"/>
    </row>
    <row r="1744" spans="1:6">
      <c r="A1744" s="170">
        <v>7.2220000000000004</v>
      </c>
      <c r="B1744" s="174"/>
      <c r="C1744" s="202" t="s">
        <v>1554</v>
      </c>
      <c r="D1744" s="168" t="s">
        <v>24</v>
      </c>
      <c r="E1744" s="176">
        <v>267</v>
      </c>
      <c r="F1744" s="79"/>
    </row>
    <row r="1745" spans="1:6">
      <c r="A1745" s="170"/>
      <c r="B1745" s="174" t="s">
        <v>1555</v>
      </c>
      <c r="C1745" s="202" t="s">
        <v>1556</v>
      </c>
      <c r="D1745" s="168"/>
      <c r="E1745" s="176"/>
      <c r="F1745" s="79"/>
    </row>
    <row r="1746" spans="1:6">
      <c r="A1746" s="170">
        <v>7.2229999999999999</v>
      </c>
      <c r="B1746" s="174"/>
      <c r="C1746" s="202" t="s">
        <v>1557</v>
      </c>
      <c r="D1746" s="168" t="s">
        <v>24</v>
      </c>
      <c r="E1746" s="176">
        <v>10</v>
      </c>
      <c r="F1746" s="79"/>
    </row>
    <row r="1747" spans="1:6" ht="32.25" customHeight="1">
      <c r="A1747" s="170"/>
      <c r="B1747" s="174" t="s">
        <v>1558</v>
      </c>
      <c r="C1747" s="202" t="s">
        <v>1559</v>
      </c>
      <c r="D1747" s="168"/>
      <c r="E1747" s="176"/>
      <c r="F1747" s="79"/>
    </row>
    <row r="1748" spans="1:6">
      <c r="A1748" s="170">
        <v>7.2240000000000002</v>
      </c>
      <c r="B1748" s="174"/>
      <c r="C1748" s="202" t="s">
        <v>1560</v>
      </c>
      <c r="D1748" s="168" t="s">
        <v>49</v>
      </c>
      <c r="E1748" s="176">
        <f>E1759+E1765+E1766</f>
        <v>372</v>
      </c>
      <c r="F1748" s="79"/>
    </row>
    <row r="1749" spans="1:6">
      <c r="A1749" s="170">
        <v>7.2249999999999996</v>
      </c>
      <c r="B1749" s="174"/>
      <c r="C1749" s="202" t="s">
        <v>1561</v>
      </c>
      <c r="D1749" s="168" t="s">
        <v>49</v>
      </c>
      <c r="E1749" s="176">
        <f>E1752</f>
        <v>183</v>
      </c>
      <c r="F1749" s="79"/>
    </row>
    <row r="1750" spans="1:6">
      <c r="A1750" s="170">
        <v>7.226</v>
      </c>
      <c r="B1750" s="174"/>
      <c r="C1750" s="202" t="s">
        <v>1562</v>
      </c>
      <c r="D1750" s="168" t="s">
        <v>49</v>
      </c>
      <c r="E1750" s="176">
        <f>E1748+E1749</f>
        <v>555</v>
      </c>
      <c r="F1750" s="79"/>
    </row>
    <row r="1751" spans="1:6" ht="15" customHeight="1">
      <c r="A1751" s="170"/>
      <c r="B1751" s="174" t="s">
        <v>1563</v>
      </c>
      <c r="C1751" s="202" t="s">
        <v>1564</v>
      </c>
      <c r="D1751" s="168"/>
      <c r="E1751" s="176"/>
      <c r="F1751" s="79"/>
    </row>
    <row r="1752" spans="1:6">
      <c r="A1752" s="170">
        <v>7.2270000000000003</v>
      </c>
      <c r="B1752" s="174"/>
      <c r="C1752" s="202" t="s">
        <v>1565</v>
      </c>
      <c r="D1752" s="168" t="s">
        <v>49</v>
      </c>
      <c r="E1752" s="176">
        <v>183</v>
      </c>
      <c r="F1752" s="79"/>
    </row>
    <row r="1753" spans="1:6" ht="29.25" customHeight="1">
      <c r="A1753" s="170">
        <v>7.2279999999999998</v>
      </c>
      <c r="B1753" s="174"/>
      <c r="C1753" s="202" t="s">
        <v>1566</v>
      </c>
      <c r="D1753" s="168" t="s">
        <v>49</v>
      </c>
      <c r="E1753" s="176">
        <f>82+7</f>
        <v>89</v>
      </c>
      <c r="F1753" s="79"/>
    </row>
    <row r="1754" spans="1:6">
      <c r="A1754" s="170"/>
      <c r="B1754" s="174" t="s">
        <v>1567</v>
      </c>
      <c r="C1754" s="180" t="s">
        <v>1568</v>
      </c>
      <c r="D1754" s="168"/>
      <c r="E1754" s="176"/>
      <c r="F1754" s="79"/>
    </row>
    <row r="1755" spans="1:6">
      <c r="A1755" s="170">
        <v>7.2290000000000001</v>
      </c>
      <c r="B1755" s="174"/>
      <c r="C1755" s="180" t="s">
        <v>1636</v>
      </c>
      <c r="D1755" s="168" t="s">
        <v>49</v>
      </c>
      <c r="E1755" s="176">
        <f>E1763*1.2</f>
        <v>219.6</v>
      </c>
      <c r="F1755" s="79"/>
    </row>
    <row r="1756" spans="1:6">
      <c r="A1756" s="196">
        <v>7.23</v>
      </c>
      <c r="B1756" s="174"/>
      <c r="C1756" s="180" t="s">
        <v>1654</v>
      </c>
      <c r="D1756" s="168" t="s">
        <v>49</v>
      </c>
      <c r="E1756" s="176">
        <f>E1765*1.25</f>
        <v>228.75</v>
      </c>
      <c r="F1756" s="79"/>
    </row>
    <row r="1757" spans="1:6">
      <c r="A1757" s="170">
        <v>7.2309999999999999</v>
      </c>
      <c r="B1757" s="174"/>
      <c r="C1757" s="202" t="s">
        <v>1655</v>
      </c>
      <c r="D1757" s="168" t="s">
        <v>49</v>
      </c>
      <c r="E1757" s="176">
        <f>E1772*1.05</f>
        <v>93.45</v>
      </c>
      <c r="F1757" s="79"/>
    </row>
    <row r="1758" spans="1:6">
      <c r="A1758" s="170"/>
      <c r="B1758" s="174" t="s">
        <v>1621</v>
      </c>
      <c r="C1758" s="202" t="s">
        <v>1622</v>
      </c>
      <c r="D1758" s="168"/>
      <c r="E1758" s="176"/>
      <c r="F1758" s="79"/>
    </row>
    <row r="1759" spans="1:6">
      <c r="A1759" s="170">
        <v>7.2320000000000002</v>
      </c>
      <c r="B1759" s="174"/>
      <c r="C1759" s="202" t="s">
        <v>1623</v>
      </c>
      <c r="D1759" s="168" t="s">
        <v>49</v>
      </c>
      <c r="E1759" s="176">
        <v>183</v>
      </c>
      <c r="F1759" s="79"/>
    </row>
    <row r="1760" spans="1:6">
      <c r="A1760" s="170"/>
      <c r="B1760" s="174" t="s">
        <v>1571</v>
      </c>
      <c r="C1760" s="202" t="s">
        <v>1572</v>
      </c>
      <c r="D1760" s="168"/>
      <c r="E1760" s="176"/>
      <c r="F1760" s="79"/>
    </row>
    <row r="1761" spans="1:6">
      <c r="A1761" s="170">
        <v>7.2329999999999997</v>
      </c>
      <c r="B1761" s="174"/>
      <c r="C1761" s="202" t="s">
        <v>1573</v>
      </c>
      <c r="D1761" s="168" t="s">
        <v>49</v>
      </c>
      <c r="E1761" s="176">
        <v>38</v>
      </c>
      <c r="F1761" s="79"/>
    </row>
    <row r="1762" spans="1:6">
      <c r="A1762" s="170"/>
      <c r="B1762" s="174" t="s">
        <v>1574</v>
      </c>
      <c r="C1762" s="202" t="s">
        <v>1575</v>
      </c>
      <c r="D1762" s="168"/>
      <c r="E1762" s="176"/>
      <c r="F1762" s="79"/>
    </row>
    <row r="1763" spans="1:6">
      <c r="A1763" s="170">
        <v>7.234</v>
      </c>
      <c r="B1763" s="174"/>
      <c r="C1763" s="202" t="s">
        <v>1625</v>
      </c>
      <c r="D1763" s="168" t="s">
        <v>49</v>
      </c>
      <c r="E1763" s="176">
        <v>183</v>
      </c>
      <c r="F1763" s="79"/>
    </row>
    <row r="1764" spans="1:6">
      <c r="A1764" s="170"/>
      <c r="B1764" s="174" t="s">
        <v>1578</v>
      </c>
      <c r="C1764" s="202" t="s">
        <v>1579</v>
      </c>
      <c r="D1764" s="168"/>
      <c r="E1764" s="176"/>
      <c r="F1764" s="79"/>
    </row>
    <row r="1765" spans="1:6" ht="22.5" customHeight="1">
      <c r="A1765" s="170">
        <v>7.2350000000000003</v>
      </c>
      <c r="B1765" s="174"/>
      <c r="C1765" s="202" t="s">
        <v>1626</v>
      </c>
      <c r="D1765" s="168" t="s">
        <v>49</v>
      </c>
      <c r="E1765" s="176">
        <v>183</v>
      </c>
      <c r="F1765" s="79"/>
    </row>
    <row r="1766" spans="1:6">
      <c r="A1766" s="170">
        <v>7.2359999999999998</v>
      </c>
      <c r="B1766" s="174"/>
      <c r="C1766" s="197" t="s">
        <v>1581</v>
      </c>
      <c r="D1766" s="168" t="s">
        <v>49</v>
      </c>
      <c r="E1766" s="176">
        <v>6</v>
      </c>
      <c r="F1766" s="79"/>
    </row>
    <row r="1767" spans="1:6">
      <c r="A1767" s="170"/>
      <c r="B1767" s="174" t="s">
        <v>1582</v>
      </c>
      <c r="C1767" s="202" t="s">
        <v>1583</v>
      </c>
      <c r="D1767" s="168"/>
      <c r="E1767" s="176"/>
      <c r="F1767" s="79"/>
    </row>
    <row r="1768" spans="1:6">
      <c r="A1768" s="170">
        <v>7.2370000000000001</v>
      </c>
      <c r="B1768" s="174"/>
      <c r="C1768" s="202" t="s">
        <v>1584</v>
      </c>
      <c r="D1768" s="168" t="s">
        <v>49</v>
      </c>
      <c r="E1768" s="176">
        <v>12</v>
      </c>
      <c r="F1768" s="79"/>
    </row>
    <row r="1769" spans="1:6">
      <c r="A1769" s="170"/>
      <c r="B1769" s="174" t="s">
        <v>1585</v>
      </c>
      <c r="C1769" s="202" t="s">
        <v>1586</v>
      </c>
      <c r="D1769" s="168"/>
      <c r="E1769" s="176"/>
      <c r="F1769" s="79"/>
    </row>
    <row r="1770" spans="1:6">
      <c r="A1770" s="170">
        <v>7.2380000000000004</v>
      </c>
      <c r="B1770" s="174"/>
      <c r="C1770" s="202" t="s">
        <v>1627</v>
      </c>
      <c r="D1770" s="168" t="s">
        <v>49</v>
      </c>
      <c r="E1770" s="176">
        <v>6</v>
      </c>
      <c r="F1770" s="79"/>
    </row>
    <row r="1771" spans="1:6">
      <c r="A1771" s="170"/>
      <c r="B1771" s="174" t="s">
        <v>1588</v>
      </c>
      <c r="C1771" s="202" t="s">
        <v>1589</v>
      </c>
      <c r="D1771" s="168"/>
      <c r="E1771" s="176"/>
      <c r="F1771" s="79"/>
    </row>
    <row r="1772" spans="1:6">
      <c r="A1772" s="170">
        <v>7.2389999999999999</v>
      </c>
      <c r="B1772" s="174"/>
      <c r="C1772" s="202" t="s">
        <v>1590</v>
      </c>
      <c r="D1772" s="168" t="s">
        <v>49</v>
      </c>
      <c r="E1772" s="176">
        <f>82+7</f>
        <v>89</v>
      </c>
      <c r="F1772" s="79"/>
    </row>
    <row r="1773" spans="1:6">
      <c r="A1773" s="170"/>
      <c r="B1773" s="183" t="s">
        <v>1592</v>
      </c>
      <c r="C1773" s="202" t="s">
        <v>1593</v>
      </c>
      <c r="D1773" s="168"/>
      <c r="E1773" s="176"/>
      <c r="F1773" s="79"/>
    </row>
    <row r="1774" spans="1:6" ht="15" customHeight="1">
      <c r="A1774" s="205">
        <v>7.24</v>
      </c>
      <c r="B1774" s="183"/>
      <c r="C1774" s="202" t="s">
        <v>1594</v>
      </c>
      <c r="D1774" s="168" t="s">
        <v>49</v>
      </c>
      <c r="E1774" s="169">
        <v>20</v>
      </c>
      <c r="F1774" s="79"/>
    </row>
    <row r="1775" spans="1:6">
      <c r="A1775" s="144"/>
      <c r="B1775" s="183" t="s">
        <v>1595</v>
      </c>
      <c r="C1775" s="180" t="s">
        <v>1596</v>
      </c>
      <c r="D1775" s="168"/>
      <c r="E1775" s="169"/>
      <c r="F1775" s="79"/>
    </row>
    <row r="1776" spans="1:6">
      <c r="A1776" s="144">
        <v>7.2409999999999997</v>
      </c>
      <c r="B1776" s="168"/>
      <c r="C1776" s="180" t="s">
        <v>1597</v>
      </c>
      <c r="D1776" s="168" t="s">
        <v>557</v>
      </c>
      <c r="E1776" s="169">
        <v>24.5</v>
      </c>
      <c r="F1776" s="79"/>
    </row>
    <row r="1777" spans="1:6" ht="23.25" customHeight="1">
      <c r="A1777" s="144">
        <v>7.242</v>
      </c>
      <c r="B1777" s="183" t="s">
        <v>1598</v>
      </c>
      <c r="C1777" s="203" t="s">
        <v>1629</v>
      </c>
      <c r="D1777" s="185" t="s">
        <v>49</v>
      </c>
      <c r="E1777" s="169">
        <v>2.75</v>
      </c>
      <c r="F1777" s="79"/>
    </row>
    <row r="1778" spans="1:6" ht="19.5" customHeight="1">
      <c r="A1778" s="144"/>
      <c r="B1778" s="183" t="s">
        <v>1600</v>
      </c>
      <c r="C1778" s="203" t="s">
        <v>1601</v>
      </c>
      <c r="D1778" s="185"/>
      <c r="E1778" s="169"/>
      <c r="F1778" s="79"/>
    </row>
    <row r="1779" spans="1:6" ht="19.5" customHeight="1">
      <c r="A1779" s="144">
        <v>7.2430000000000003</v>
      </c>
      <c r="B1779" s="183"/>
      <c r="C1779" s="203" t="s">
        <v>1602</v>
      </c>
      <c r="D1779" s="185" t="s">
        <v>57</v>
      </c>
      <c r="E1779" s="169">
        <v>10</v>
      </c>
      <c r="F1779" s="79"/>
    </row>
    <row r="1780" spans="1:6" ht="19.5" customHeight="1">
      <c r="A1780" s="144"/>
      <c r="B1780" s="183" t="s">
        <v>1603</v>
      </c>
      <c r="C1780" s="204" t="s">
        <v>1604</v>
      </c>
      <c r="D1780" s="185"/>
      <c r="E1780" s="169"/>
      <c r="F1780" s="79"/>
    </row>
    <row r="1781" spans="1:6" ht="15" customHeight="1">
      <c r="A1781" s="144">
        <v>7.2439999999999998</v>
      </c>
      <c r="B1781" s="183"/>
      <c r="C1781" s="203" t="s">
        <v>1605</v>
      </c>
      <c r="D1781" s="185" t="s">
        <v>57</v>
      </c>
      <c r="E1781" s="169">
        <v>20</v>
      </c>
      <c r="F1781" s="79"/>
    </row>
    <row r="1782" spans="1:6">
      <c r="A1782" s="144"/>
      <c r="B1782" s="168" t="s">
        <v>1606</v>
      </c>
      <c r="C1782" s="202" t="s">
        <v>1607</v>
      </c>
      <c r="D1782" s="168"/>
      <c r="E1782" s="169"/>
      <c r="F1782" s="79"/>
    </row>
    <row r="1783" spans="1:6">
      <c r="A1783" s="144">
        <v>7.2450000000000001</v>
      </c>
      <c r="B1783" s="168"/>
      <c r="C1783" s="202" t="s">
        <v>1608</v>
      </c>
      <c r="D1783" s="168" t="s">
        <v>557</v>
      </c>
      <c r="E1783" s="189">
        <v>42</v>
      </c>
      <c r="F1783" s="79"/>
    </row>
    <row r="1784" spans="1:6">
      <c r="A1784" s="144">
        <v>7.2460000000000004</v>
      </c>
      <c r="B1784" s="168"/>
      <c r="C1784" s="202" t="s">
        <v>1609</v>
      </c>
      <c r="D1784" s="168" t="s">
        <v>557</v>
      </c>
      <c r="E1784" s="169">
        <v>6.6</v>
      </c>
      <c r="F1784" s="79"/>
    </row>
    <row r="1785" spans="1:6">
      <c r="A1785" s="144"/>
      <c r="B1785" s="168" t="s">
        <v>1610</v>
      </c>
      <c r="C1785" s="202" t="s">
        <v>1611</v>
      </c>
      <c r="D1785" s="168"/>
      <c r="E1785" s="169"/>
      <c r="F1785" s="79"/>
    </row>
    <row r="1786" spans="1:6">
      <c r="A1786" s="144">
        <v>7.2469999999999999</v>
      </c>
      <c r="B1786" s="168"/>
      <c r="C1786" s="202" t="s">
        <v>1612</v>
      </c>
      <c r="D1786" s="168" t="s">
        <v>557</v>
      </c>
      <c r="E1786" s="169">
        <f>30+6</f>
        <v>36</v>
      </c>
      <c r="F1786" s="79"/>
    </row>
    <row r="1787" spans="1:6" ht="26.25" thickBot="1">
      <c r="A1787" s="1168">
        <v>7.2480000000000002</v>
      </c>
      <c r="B1787" s="1169" t="s">
        <v>1615</v>
      </c>
      <c r="C1787" s="1174" t="s">
        <v>1616</v>
      </c>
      <c r="D1787" s="1171" t="s">
        <v>49</v>
      </c>
      <c r="E1787" s="1172">
        <v>64.8</v>
      </c>
      <c r="F1787" s="79"/>
    </row>
    <row r="1788" spans="1:6">
      <c r="A1788" s="1336" t="s">
        <v>1656</v>
      </c>
      <c r="B1788" s="1337"/>
      <c r="C1788" s="1337"/>
      <c r="D1788" s="1337"/>
      <c r="E1788" s="1338"/>
      <c r="F1788" s="79"/>
    </row>
    <row r="1789" spans="1:6">
      <c r="A1789" s="1336"/>
      <c r="B1789" s="1337"/>
      <c r="C1789" s="1337"/>
      <c r="D1789" s="1337"/>
      <c r="E1789" s="1338"/>
      <c r="F1789" s="79"/>
    </row>
    <row r="1790" spans="1:6">
      <c r="A1790" s="165"/>
      <c r="B1790" s="174"/>
      <c r="C1790" s="193"/>
      <c r="D1790" s="168"/>
      <c r="E1790" s="169"/>
      <c r="F1790" s="79"/>
    </row>
    <row r="1791" spans="1:6">
      <c r="A1791" s="165"/>
      <c r="B1791" s="166" t="s">
        <v>1536</v>
      </c>
      <c r="C1791" s="167" t="s">
        <v>1721</v>
      </c>
      <c r="D1791" s="168"/>
      <c r="E1791" s="169"/>
      <c r="F1791" s="79"/>
    </row>
    <row r="1792" spans="1:6">
      <c r="A1792" s="170">
        <v>7.2489999999999997</v>
      </c>
      <c r="B1792" s="171"/>
      <c r="C1792" s="172" t="s">
        <v>1537</v>
      </c>
      <c r="D1792" s="168" t="s">
        <v>26</v>
      </c>
      <c r="E1792" s="173">
        <v>1.6E-2</v>
      </c>
      <c r="F1792" s="79"/>
    </row>
    <row r="1793" spans="1:6">
      <c r="A1793" s="170"/>
      <c r="B1793" s="174" t="s">
        <v>1538</v>
      </c>
      <c r="C1793" s="179" t="s">
        <v>1539</v>
      </c>
      <c r="D1793" s="168"/>
      <c r="E1793" s="176"/>
      <c r="F1793" s="79"/>
    </row>
    <row r="1794" spans="1:6">
      <c r="A1794" s="196">
        <v>7.25</v>
      </c>
      <c r="B1794" s="174"/>
      <c r="C1794" s="179" t="s">
        <v>1540</v>
      </c>
      <c r="D1794" s="168" t="s">
        <v>49</v>
      </c>
      <c r="E1794" s="176">
        <v>17</v>
      </c>
      <c r="F1794" s="79"/>
    </row>
    <row r="1795" spans="1:6">
      <c r="A1795" s="170"/>
      <c r="B1795" s="174" t="s">
        <v>1541</v>
      </c>
      <c r="C1795" s="179" t="s">
        <v>1542</v>
      </c>
      <c r="D1795" s="168"/>
      <c r="E1795" s="176"/>
      <c r="F1795" s="79"/>
    </row>
    <row r="1796" spans="1:6">
      <c r="A1796" s="170">
        <v>7.2510000000000003</v>
      </c>
      <c r="B1796" s="174"/>
      <c r="C1796" s="179" t="s">
        <v>1543</v>
      </c>
      <c r="D1796" s="168" t="s">
        <v>49</v>
      </c>
      <c r="E1796" s="176">
        <v>40</v>
      </c>
      <c r="F1796" s="79"/>
    </row>
    <row r="1797" spans="1:6">
      <c r="A1797" s="170">
        <v>7.2519999999999998</v>
      </c>
      <c r="B1797" s="174"/>
      <c r="C1797" s="194" t="s">
        <v>1544</v>
      </c>
      <c r="D1797" s="168" t="s">
        <v>49</v>
      </c>
      <c r="E1797" s="176">
        <v>77</v>
      </c>
      <c r="F1797" s="79"/>
    </row>
    <row r="1798" spans="1:6">
      <c r="A1798" s="170">
        <v>7.2530000000000001</v>
      </c>
      <c r="B1798" s="174"/>
      <c r="C1798" s="194" t="s">
        <v>1545</v>
      </c>
      <c r="D1798" s="168" t="s">
        <v>49</v>
      </c>
      <c r="E1798" s="176">
        <v>52</v>
      </c>
      <c r="F1798" s="79"/>
    </row>
    <row r="1799" spans="1:6">
      <c r="A1799" s="170">
        <v>7.2539999999999996</v>
      </c>
      <c r="B1799" s="174"/>
      <c r="C1799" s="194" t="s">
        <v>1657</v>
      </c>
      <c r="D1799" s="168" t="s">
        <v>557</v>
      </c>
      <c r="E1799" s="176">
        <v>36</v>
      </c>
      <c r="F1799" s="79"/>
    </row>
    <row r="1800" spans="1:6">
      <c r="A1800" s="170">
        <v>7.2549999999999999</v>
      </c>
      <c r="B1800" s="174"/>
      <c r="C1800" s="194" t="s">
        <v>1658</v>
      </c>
      <c r="D1800" s="168" t="s">
        <v>557</v>
      </c>
      <c r="E1800" s="176">
        <v>26</v>
      </c>
      <c r="F1800" s="79"/>
    </row>
    <row r="1801" spans="1:6">
      <c r="A1801" s="170">
        <v>7.2560000000000002</v>
      </c>
      <c r="B1801" s="174"/>
      <c r="C1801" s="194" t="s">
        <v>1547</v>
      </c>
      <c r="D1801" s="168" t="s">
        <v>557</v>
      </c>
      <c r="E1801" s="176">
        <v>34</v>
      </c>
      <c r="F1801" s="79"/>
    </row>
    <row r="1802" spans="1:6" ht="25.5">
      <c r="A1802" s="170">
        <v>7.2569999999999997</v>
      </c>
      <c r="B1802" s="174"/>
      <c r="C1802" s="179" t="s">
        <v>1550</v>
      </c>
      <c r="D1802" s="168" t="s">
        <v>1551</v>
      </c>
      <c r="E1802" s="176">
        <f>17.28+7.68</f>
        <v>24.96</v>
      </c>
      <c r="F1802" s="79"/>
    </row>
    <row r="1803" spans="1:6">
      <c r="A1803" s="170"/>
      <c r="B1803" s="174" t="s">
        <v>1552</v>
      </c>
      <c r="C1803" s="180" t="s">
        <v>1553</v>
      </c>
      <c r="D1803" s="168"/>
      <c r="E1803" s="176"/>
      <c r="F1803" s="79"/>
    </row>
    <row r="1804" spans="1:6">
      <c r="A1804" s="170">
        <v>7.258</v>
      </c>
      <c r="B1804" s="174"/>
      <c r="C1804" s="180" t="s">
        <v>1554</v>
      </c>
      <c r="D1804" s="168" t="s">
        <v>24</v>
      </c>
      <c r="E1804" s="176">
        <v>155</v>
      </c>
      <c r="F1804" s="79"/>
    </row>
    <row r="1805" spans="1:6">
      <c r="A1805" s="170"/>
      <c r="B1805" s="174" t="s">
        <v>1555</v>
      </c>
      <c r="C1805" s="180" t="s">
        <v>1556</v>
      </c>
      <c r="D1805" s="168"/>
      <c r="E1805" s="176"/>
      <c r="F1805" s="79"/>
    </row>
    <row r="1806" spans="1:6" ht="24" customHeight="1">
      <c r="A1806" s="170">
        <v>7.2590000000000003</v>
      </c>
      <c r="B1806" s="174"/>
      <c r="C1806" s="180" t="s">
        <v>1557</v>
      </c>
      <c r="D1806" s="168" t="s">
        <v>24</v>
      </c>
      <c r="E1806" s="176">
        <v>5</v>
      </c>
      <c r="F1806" s="79"/>
    </row>
    <row r="1807" spans="1:6">
      <c r="A1807" s="170"/>
      <c r="B1807" s="174" t="s">
        <v>1558</v>
      </c>
      <c r="C1807" s="180" t="s">
        <v>1559</v>
      </c>
      <c r="D1807" s="168"/>
      <c r="E1807" s="176"/>
      <c r="F1807" s="79"/>
    </row>
    <row r="1808" spans="1:6">
      <c r="A1808" s="196">
        <v>7.26</v>
      </c>
      <c r="B1808" s="174"/>
      <c r="C1808" s="180" t="s">
        <v>1560</v>
      </c>
      <c r="D1808" s="168" t="s">
        <v>49</v>
      </c>
      <c r="E1808" s="176">
        <f>E1817+E1823+E1824</f>
        <v>134</v>
      </c>
      <c r="F1808" s="79"/>
    </row>
    <row r="1809" spans="1:6">
      <c r="A1809" s="170">
        <v>7.2610000000000001</v>
      </c>
      <c r="B1809" s="174"/>
      <c r="C1809" s="180" t="s">
        <v>1561</v>
      </c>
      <c r="D1809" s="168" t="s">
        <v>49</v>
      </c>
      <c r="E1809" s="176">
        <f>E1812</f>
        <v>60</v>
      </c>
      <c r="F1809" s="79"/>
    </row>
    <row r="1810" spans="1:6">
      <c r="A1810" s="170">
        <v>7.2619999999999996</v>
      </c>
      <c r="B1810" s="174"/>
      <c r="C1810" s="180" t="s">
        <v>1562</v>
      </c>
      <c r="D1810" s="168" t="s">
        <v>49</v>
      </c>
      <c r="E1810" s="176">
        <f>E1808+E1809</f>
        <v>194</v>
      </c>
      <c r="F1810" s="79"/>
    </row>
    <row r="1811" spans="1:6">
      <c r="A1811" s="170"/>
      <c r="B1811" s="174" t="s">
        <v>1563</v>
      </c>
      <c r="C1811" s="180" t="s">
        <v>1564</v>
      </c>
      <c r="D1811" s="168"/>
      <c r="E1811" s="176"/>
      <c r="F1811" s="79"/>
    </row>
    <row r="1812" spans="1:6">
      <c r="A1812" s="170">
        <v>7.2629999999999999</v>
      </c>
      <c r="B1812" s="174"/>
      <c r="C1812" s="180" t="s">
        <v>1565</v>
      </c>
      <c r="D1812" s="168" t="s">
        <v>49</v>
      </c>
      <c r="E1812" s="176">
        <v>60</v>
      </c>
      <c r="F1812" s="79"/>
    </row>
    <row r="1813" spans="1:6">
      <c r="A1813" s="170">
        <v>7.2640000000000002</v>
      </c>
      <c r="B1813" s="174"/>
      <c r="C1813" s="180" t="s">
        <v>1566</v>
      </c>
      <c r="D1813" s="168" t="s">
        <v>49</v>
      </c>
      <c r="E1813" s="176">
        <v>34</v>
      </c>
      <c r="F1813" s="79"/>
    </row>
    <row r="1814" spans="1:6">
      <c r="A1814" s="170"/>
      <c r="B1814" s="174" t="s">
        <v>1567</v>
      </c>
      <c r="C1814" s="180" t="s">
        <v>1568</v>
      </c>
      <c r="D1814" s="168"/>
      <c r="E1814" s="176"/>
      <c r="F1814" s="79"/>
    </row>
    <row r="1815" spans="1:6">
      <c r="A1815" s="170">
        <v>7.2649999999999997</v>
      </c>
      <c r="B1815" s="174"/>
      <c r="C1815" s="180" t="s">
        <v>1646</v>
      </c>
      <c r="D1815" s="168" t="s">
        <v>49</v>
      </c>
      <c r="E1815" s="176">
        <f>E1823*1.02</f>
        <v>61.2</v>
      </c>
      <c r="F1815" s="79"/>
    </row>
    <row r="1816" spans="1:6">
      <c r="A1816" s="170"/>
      <c r="B1816" s="174" t="s">
        <v>1621</v>
      </c>
      <c r="C1816" s="180" t="s">
        <v>1622</v>
      </c>
      <c r="D1816" s="168"/>
      <c r="E1816" s="176"/>
      <c r="F1816" s="79"/>
    </row>
    <row r="1817" spans="1:6">
      <c r="A1817" s="170">
        <v>7.266</v>
      </c>
      <c r="B1817" s="174"/>
      <c r="C1817" s="180" t="s">
        <v>1623</v>
      </c>
      <c r="D1817" s="168" t="s">
        <v>49</v>
      </c>
      <c r="E1817" s="176">
        <v>60</v>
      </c>
      <c r="F1817" s="79"/>
    </row>
    <row r="1818" spans="1:6">
      <c r="A1818" s="170"/>
      <c r="B1818" s="174" t="s">
        <v>1571</v>
      </c>
      <c r="C1818" s="180" t="s">
        <v>1572</v>
      </c>
      <c r="D1818" s="168"/>
      <c r="E1818" s="176"/>
      <c r="F1818" s="79"/>
    </row>
    <row r="1819" spans="1:6" ht="24" customHeight="1">
      <c r="A1819" s="170">
        <v>7.2670000000000003</v>
      </c>
      <c r="B1819" s="174"/>
      <c r="C1819" s="180" t="s">
        <v>1573</v>
      </c>
      <c r="D1819" s="168" t="s">
        <v>49</v>
      </c>
      <c r="E1819" s="176">
        <v>9</v>
      </c>
      <c r="F1819" s="79"/>
    </row>
    <row r="1820" spans="1:6">
      <c r="A1820" s="170"/>
      <c r="B1820" s="174" t="s">
        <v>1574</v>
      </c>
      <c r="C1820" s="180" t="s">
        <v>1575</v>
      </c>
      <c r="D1820" s="168"/>
      <c r="E1820" s="176"/>
      <c r="F1820" s="79"/>
    </row>
    <row r="1821" spans="1:6">
      <c r="A1821" s="170">
        <v>7.2679999999999998</v>
      </c>
      <c r="B1821" s="174"/>
      <c r="C1821" s="180" t="s">
        <v>1625</v>
      </c>
      <c r="D1821" s="168" t="s">
        <v>49</v>
      </c>
      <c r="E1821" s="176">
        <v>60</v>
      </c>
      <c r="F1821" s="79"/>
    </row>
    <row r="1822" spans="1:6" ht="28.5" customHeight="1">
      <c r="A1822" s="170"/>
      <c r="B1822" s="174" t="s">
        <v>1578</v>
      </c>
      <c r="C1822" s="180" t="s">
        <v>1579</v>
      </c>
      <c r="D1822" s="168"/>
      <c r="E1822" s="176"/>
      <c r="F1822" s="79"/>
    </row>
    <row r="1823" spans="1:6">
      <c r="A1823" s="170">
        <v>7.2690000000000001</v>
      </c>
      <c r="B1823" s="174"/>
      <c r="C1823" s="180" t="s">
        <v>1626</v>
      </c>
      <c r="D1823" s="168" t="s">
        <v>49</v>
      </c>
      <c r="E1823" s="176">
        <v>60</v>
      </c>
      <c r="F1823" s="79"/>
    </row>
    <row r="1824" spans="1:6">
      <c r="A1824" s="196">
        <v>7.27</v>
      </c>
      <c r="B1824" s="174"/>
      <c r="C1824" s="195" t="s">
        <v>1581</v>
      </c>
      <c r="D1824" s="168" t="s">
        <v>49</v>
      </c>
      <c r="E1824" s="176">
        <v>14</v>
      </c>
      <c r="F1824" s="79"/>
    </row>
    <row r="1825" spans="1:6" ht="25.5" customHeight="1">
      <c r="A1825" s="170"/>
      <c r="B1825" s="174" t="s">
        <v>1582</v>
      </c>
      <c r="C1825" s="180" t="s">
        <v>1583</v>
      </c>
      <c r="D1825" s="168"/>
      <c r="E1825" s="176"/>
      <c r="F1825" s="79"/>
    </row>
    <row r="1826" spans="1:6">
      <c r="A1826" s="170">
        <v>7.2709999999999999</v>
      </c>
      <c r="B1826" s="174"/>
      <c r="C1826" s="180" t="s">
        <v>1584</v>
      </c>
      <c r="D1826" s="168" t="s">
        <v>49</v>
      </c>
      <c r="E1826" s="176">
        <v>28</v>
      </c>
      <c r="F1826" s="79"/>
    </row>
    <row r="1827" spans="1:6">
      <c r="A1827" s="170"/>
      <c r="B1827" s="174" t="s">
        <v>1585</v>
      </c>
      <c r="C1827" s="180" t="s">
        <v>1586</v>
      </c>
      <c r="D1827" s="168"/>
      <c r="E1827" s="176"/>
      <c r="F1827" s="79"/>
    </row>
    <row r="1828" spans="1:6">
      <c r="A1828" s="170">
        <v>7.2720000000000002</v>
      </c>
      <c r="B1828" s="174"/>
      <c r="C1828" s="180" t="s">
        <v>1627</v>
      </c>
      <c r="D1828" s="168" t="s">
        <v>49</v>
      </c>
      <c r="E1828" s="176">
        <v>14</v>
      </c>
      <c r="F1828" s="79"/>
    </row>
    <row r="1829" spans="1:6">
      <c r="A1829" s="170"/>
      <c r="B1829" s="174" t="s">
        <v>1588</v>
      </c>
      <c r="C1829" s="180" t="s">
        <v>1589</v>
      </c>
      <c r="D1829" s="168"/>
      <c r="E1829" s="176"/>
      <c r="F1829" s="79"/>
    </row>
    <row r="1830" spans="1:6">
      <c r="A1830" s="170">
        <v>7.2729999999999997</v>
      </c>
      <c r="B1830" s="174"/>
      <c r="C1830" s="180" t="s">
        <v>1590</v>
      </c>
      <c r="D1830" s="168" t="s">
        <v>49</v>
      </c>
      <c r="E1830" s="176">
        <v>34</v>
      </c>
      <c r="F1830" s="79"/>
    </row>
    <row r="1831" spans="1:6">
      <c r="A1831" s="170"/>
      <c r="B1831" s="183" t="s">
        <v>1595</v>
      </c>
      <c r="C1831" s="180" t="s">
        <v>1596</v>
      </c>
      <c r="D1831" s="168"/>
      <c r="E1831" s="169"/>
      <c r="F1831" s="79"/>
    </row>
    <row r="1832" spans="1:6">
      <c r="A1832" s="170">
        <v>7.274</v>
      </c>
      <c r="B1832" s="168"/>
      <c r="C1832" s="180" t="s">
        <v>1597</v>
      </c>
      <c r="D1832" s="168" t="s">
        <v>557</v>
      </c>
      <c r="E1832" s="169">
        <v>50</v>
      </c>
      <c r="F1832" s="79"/>
    </row>
    <row r="1833" spans="1:6">
      <c r="A1833" s="144">
        <v>7.2750000000000004</v>
      </c>
      <c r="B1833" s="183" t="s">
        <v>1598</v>
      </c>
      <c r="C1833" s="186" t="s">
        <v>1629</v>
      </c>
      <c r="D1833" s="185" t="s">
        <v>49</v>
      </c>
      <c r="E1833" s="169">
        <v>4.24</v>
      </c>
      <c r="F1833" s="79"/>
    </row>
    <row r="1834" spans="1:6">
      <c r="A1834" s="144"/>
      <c r="B1834" s="183" t="s">
        <v>1600</v>
      </c>
      <c r="C1834" s="186" t="s">
        <v>1601</v>
      </c>
      <c r="D1834" s="185"/>
      <c r="E1834" s="169"/>
      <c r="F1834" s="79"/>
    </row>
    <row r="1835" spans="1:6">
      <c r="A1835" s="144">
        <v>7.2759999999999998</v>
      </c>
      <c r="B1835" s="183"/>
      <c r="C1835" s="186" t="s">
        <v>1602</v>
      </c>
      <c r="D1835" s="185" t="s">
        <v>57</v>
      </c>
      <c r="E1835" s="169">
        <v>6</v>
      </c>
      <c r="F1835" s="79"/>
    </row>
    <row r="1836" spans="1:6">
      <c r="A1836" s="144"/>
      <c r="B1836" s="168" t="s">
        <v>1606</v>
      </c>
      <c r="C1836" s="180" t="s">
        <v>1607</v>
      </c>
      <c r="D1836" s="168"/>
      <c r="E1836" s="169"/>
      <c r="F1836" s="79"/>
    </row>
    <row r="1837" spans="1:6">
      <c r="A1837" s="144">
        <v>7.2770000000000001</v>
      </c>
      <c r="B1837" s="168"/>
      <c r="C1837" s="180" t="s">
        <v>1608</v>
      </c>
      <c r="D1837" s="168" t="s">
        <v>557</v>
      </c>
      <c r="E1837" s="189">
        <v>16</v>
      </c>
      <c r="F1837" s="79"/>
    </row>
    <row r="1838" spans="1:6">
      <c r="A1838" s="144"/>
      <c r="B1838" s="168" t="s">
        <v>1610</v>
      </c>
      <c r="C1838" s="180" t="s">
        <v>1611</v>
      </c>
      <c r="D1838" s="168"/>
      <c r="E1838" s="169"/>
      <c r="F1838" s="79"/>
    </row>
    <row r="1839" spans="1:6">
      <c r="A1839" s="144">
        <v>7.2779999999999996</v>
      </c>
      <c r="B1839" s="168"/>
      <c r="C1839" s="180" t="s">
        <v>1612</v>
      </c>
      <c r="D1839" s="168" t="s">
        <v>557</v>
      </c>
      <c r="E1839" s="169">
        <v>16</v>
      </c>
      <c r="F1839" s="79"/>
    </row>
    <row r="1840" spans="1:6">
      <c r="A1840" s="144"/>
      <c r="B1840" s="168" t="s">
        <v>1659</v>
      </c>
      <c r="C1840" s="180" t="s">
        <v>1660</v>
      </c>
      <c r="D1840" s="168"/>
      <c r="E1840" s="169"/>
      <c r="F1840" s="79"/>
    </row>
    <row r="1841" spans="1:6">
      <c r="A1841" s="144">
        <v>7.2789999999999999</v>
      </c>
      <c r="B1841" s="168"/>
      <c r="C1841" s="180" t="s">
        <v>1661</v>
      </c>
      <c r="D1841" s="168" t="s">
        <v>28</v>
      </c>
      <c r="E1841" s="169">
        <v>19</v>
      </c>
      <c r="F1841" s="79"/>
    </row>
    <row r="1842" spans="1:6" ht="26.25" thickBot="1">
      <c r="A1842" s="1175">
        <v>7.28</v>
      </c>
      <c r="B1842" s="1169" t="s">
        <v>1615</v>
      </c>
      <c r="C1842" s="1174" t="s">
        <v>1616</v>
      </c>
      <c r="D1842" s="1171" t="s">
        <v>49</v>
      </c>
      <c r="E1842" s="1172">
        <v>90</v>
      </c>
      <c r="F1842" s="79"/>
    </row>
    <row r="1843" spans="1:6">
      <c r="A1843" s="1336" t="s">
        <v>1695</v>
      </c>
      <c r="B1843" s="1337"/>
      <c r="C1843" s="1337"/>
      <c r="D1843" s="1337"/>
      <c r="E1843" s="1338"/>
      <c r="F1843" s="79"/>
    </row>
    <row r="1844" spans="1:6">
      <c r="A1844" s="1336"/>
      <c r="B1844" s="1337"/>
      <c r="C1844" s="1337"/>
      <c r="D1844" s="1337"/>
      <c r="E1844" s="1338"/>
      <c r="F1844" s="79"/>
    </row>
    <row r="1845" spans="1:6">
      <c r="A1845" s="165"/>
      <c r="B1845" s="174"/>
      <c r="C1845" s="193"/>
      <c r="D1845" s="168"/>
      <c r="E1845" s="169"/>
      <c r="F1845" s="79"/>
    </row>
    <row r="1846" spans="1:6">
      <c r="A1846" s="165"/>
      <c r="B1846" s="166" t="s">
        <v>1536</v>
      </c>
      <c r="C1846" s="167" t="s">
        <v>1721</v>
      </c>
      <c r="D1846" s="168"/>
      <c r="E1846" s="169"/>
      <c r="F1846" s="79"/>
    </row>
    <row r="1847" spans="1:6">
      <c r="A1847" s="170">
        <v>7.2809999999999997</v>
      </c>
      <c r="B1847" s="171"/>
      <c r="C1847" s="172" t="s">
        <v>1537</v>
      </c>
      <c r="D1847" s="168" t="s">
        <v>26</v>
      </c>
      <c r="E1847" s="173">
        <v>3.2000000000000001E-2</v>
      </c>
      <c r="F1847" s="79"/>
    </row>
    <row r="1848" spans="1:6">
      <c r="A1848" s="170"/>
      <c r="B1848" s="174" t="s">
        <v>1538</v>
      </c>
      <c r="C1848" s="179" t="s">
        <v>1539</v>
      </c>
      <c r="D1848" s="168"/>
      <c r="E1848" s="176"/>
      <c r="F1848" s="79"/>
    </row>
    <row r="1849" spans="1:6">
      <c r="A1849" s="170">
        <v>7.282</v>
      </c>
      <c r="B1849" s="174"/>
      <c r="C1849" s="179" t="s">
        <v>1540</v>
      </c>
      <c r="D1849" s="168" t="s">
        <v>49</v>
      </c>
      <c r="E1849" s="173">
        <v>144.4</v>
      </c>
      <c r="F1849" s="79"/>
    </row>
    <row r="1850" spans="1:6">
      <c r="A1850" s="170"/>
      <c r="B1850" s="174" t="s">
        <v>1541</v>
      </c>
      <c r="C1850" s="179" t="s">
        <v>1542</v>
      </c>
      <c r="D1850" s="168"/>
      <c r="E1850" s="176"/>
      <c r="F1850" s="79"/>
    </row>
    <row r="1851" spans="1:6">
      <c r="A1851" s="170">
        <v>7.2830000000000004</v>
      </c>
      <c r="B1851" s="174"/>
      <c r="C1851" s="194" t="s">
        <v>1658</v>
      </c>
      <c r="D1851" s="168" t="s">
        <v>557</v>
      </c>
      <c r="E1851" s="199">
        <v>5.5</v>
      </c>
      <c r="F1851" s="79"/>
    </row>
    <row r="1852" spans="1:6">
      <c r="A1852" s="170"/>
      <c r="B1852" s="174" t="s">
        <v>1552</v>
      </c>
      <c r="C1852" s="180" t="s">
        <v>1553</v>
      </c>
      <c r="D1852" s="168"/>
      <c r="E1852" s="176"/>
      <c r="F1852" s="79"/>
    </row>
    <row r="1853" spans="1:6">
      <c r="A1853" s="170">
        <v>7.2839999999999998</v>
      </c>
      <c r="B1853" s="174"/>
      <c r="C1853" s="180" t="s">
        <v>1554</v>
      </c>
      <c r="D1853" s="168" t="s">
        <v>24</v>
      </c>
      <c r="E1853" s="176">
        <f>23.53*5*0.05</f>
        <v>5.8825000000000003</v>
      </c>
      <c r="F1853" s="79"/>
    </row>
    <row r="1854" spans="1:6">
      <c r="A1854" s="170"/>
      <c r="B1854" s="174" t="s">
        <v>1563</v>
      </c>
      <c r="C1854" s="180" t="s">
        <v>1662</v>
      </c>
      <c r="D1854" s="168"/>
      <c r="E1854" s="176"/>
      <c r="F1854" s="79"/>
    </row>
    <row r="1855" spans="1:6">
      <c r="A1855" s="170">
        <v>7.2850000000000001</v>
      </c>
      <c r="B1855" s="174"/>
      <c r="C1855" s="180" t="s">
        <v>1663</v>
      </c>
      <c r="D1855" s="168" t="s">
        <v>49</v>
      </c>
      <c r="E1855" s="173">
        <v>129.86000000000001</v>
      </c>
      <c r="F1855" s="79"/>
    </row>
    <row r="1856" spans="1:6">
      <c r="A1856" s="170">
        <v>7.2859999999999996</v>
      </c>
      <c r="B1856" s="174"/>
      <c r="C1856" s="180" t="s">
        <v>1565</v>
      </c>
      <c r="D1856" s="168" t="s">
        <v>49</v>
      </c>
      <c r="E1856" s="173">
        <v>20.5</v>
      </c>
      <c r="F1856" s="79"/>
    </row>
    <row r="1857" spans="1:6">
      <c r="A1857" s="170"/>
      <c r="B1857" s="174" t="s">
        <v>1571</v>
      </c>
      <c r="C1857" s="180" t="s">
        <v>1572</v>
      </c>
      <c r="D1857" s="168"/>
      <c r="E1857" s="176"/>
      <c r="F1857" s="79"/>
    </row>
    <row r="1858" spans="1:6">
      <c r="A1858" s="170">
        <v>7.2869999999999999</v>
      </c>
      <c r="B1858" s="174"/>
      <c r="C1858" s="180" t="s">
        <v>1664</v>
      </c>
      <c r="D1858" s="168" t="s">
        <v>49</v>
      </c>
      <c r="E1858" s="207">
        <v>125.9</v>
      </c>
      <c r="F1858" s="79"/>
    </row>
    <row r="1859" spans="1:6" ht="15" customHeight="1">
      <c r="A1859" s="170"/>
      <c r="B1859" s="174" t="s">
        <v>1588</v>
      </c>
      <c r="C1859" s="180" t="s">
        <v>1589</v>
      </c>
      <c r="D1859" s="168"/>
      <c r="E1859" s="176"/>
      <c r="F1859" s="79"/>
    </row>
    <row r="1860" spans="1:6" ht="24.75" customHeight="1">
      <c r="A1860" s="170">
        <v>7.2880000000000003</v>
      </c>
      <c r="B1860" s="174"/>
      <c r="C1860" s="180" t="s">
        <v>1591</v>
      </c>
      <c r="D1860" s="168" t="s">
        <v>49</v>
      </c>
      <c r="E1860" s="173">
        <v>18.5</v>
      </c>
      <c r="F1860" s="79"/>
    </row>
    <row r="1861" spans="1:6">
      <c r="A1861" s="144"/>
      <c r="B1861" s="168" t="s">
        <v>1606</v>
      </c>
      <c r="C1861" s="180" t="s">
        <v>1607</v>
      </c>
      <c r="D1861" s="168"/>
      <c r="E1861" s="169"/>
      <c r="F1861" s="79"/>
    </row>
    <row r="1862" spans="1:6" ht="20.25" customHeight="1" thickBot="1">
      <c r="A1862" s="190">
        <v>7.2889999999999997</v>
      </c>
      <c r="B1862" s="191"/>
      <c r="C1862" s="208" t="s">
        <v>1609</v>
      </c>
      <c r="D1862" s="191" t="s">
        <v>557</v>
      </c>
      <c r="E1862" s="192">
        <v>19.829999999999998</v>
      </c>
      <c r="F1862" s="79"/>
    </row>
    <row r="1863" spans="1:6">
      <c r="A1863" s="1336" t="s">
        <v>1665</v>
      </c>
      <c r="B1863" s="1337"/>
      <c r="C1863" s="1337"/>
      <c r="D1863" s="1337"/>
      <c r="E1863" s="1338"/>
      <c r="F1863" s="79"/>
    </row>
    <row r="1864" spans="1:6">
      <c r="A1864" s="1336"/>
      <c r="B1864" s="1337"/>
      <c r="C1864" s="1337"/>
      <c r="D1864" s="1337"/>
      <c r="E1864" s="1338"/>
      <c r="F1864" s="79"/>
    </row>
    <row r="1865" spans="1:6">
      <c r="A1865" s="165"/>
      <c r="B1865" s="174"/>
      <c r="C1865" s="193"/>
      <c r="D1865" s="168"/>
      <c r="E1865" s="169"/>
      <c r="F1865" s="79"/>
    </row>
    <row r="1866" spans="1:6">
      <c r="A1866" s="165"/>
      <c r="B1866" s="166" t="s">
        <v>1536</v>
      </c>
      <c r="C1866" s="167" t="s">
        <v>1721</v>
      </c>
      <c r="D1866" s="168"/>
      <c r="E1866" s="169"/>
      <c r="F1866" s="79"/>
    </row>
    <row r="1867" spans="1:6">
      <c r="A1867" s="196">
        <v>7.29</v>
      </c>
      <c r="B1867" s="171"/>
      <c r="C1867" s="172" t="s">
        <v>1537</v>
      </c>
      <c r="D1867" s="168" t="s">
        <v>26</v>
      </c>
      <c r="E1867" s="173">
        <v>1.4E-2</v>
      </c>
      <c r="F1867" s="79"/>
    </row>
    <row r="1868" spans="1:6">
      <c r="A1868" s="170"/>
      <c r="B1868" s="174" t="s">
        <v>1538</v>
      </c>
      <c r="C1868" s="179" t="s">
        <v>1539</v>
      </c>
      <c r="D1868" s="168"/>
      <c r="E1868" s="176"/>
      <c r="F1868" s="79"/>
    </row>
    <row r="1869" spans="1:6">
      <c r="A1869" s="170">
        <v>7.2910000000000004</v>
      </c>
      <c r="B1869" s="174"/>
      <c r="C1869" s="179" t="s">
        <v>1540</v>
      </c>
      <c r="D1869" s="168" t="s">
        <v>49</v>
      </c>
      <c r="E1869" s="176">
        <v>36</v>
      </c>
      <c r="F1869" s="79"/>
    </row>
    <row r="1870" spans="1:6">
      <c r="A1870" s="170"/>
      <c r="B1870" s="174" t="s">
        <v>1541</v>
      </c>
      <c r="C1870" s="179" t="s">
        <v>1542</v>
      </c>
      <c r="D1870" s="168"/>
      <c r="E1870" s="176"/>
      <c r="F1870" s="79"/>
    </row>
    <row r="1871" spans="1:6" ht="22.5" customHeight="1">
      <c r="A1871" s="170">
        <v>7.2919999999999998</v>
      </c>
      <c r="B1871" s="174"/>
      <c r="C1871" s="179" t="s">
        <v>1543</v>
      </c>
      <c r="D1871" s="168" t="s">
        <v>49</v>
      </c>
      <c r="E1871" s="176">
        <v>45</v>
      </c>
      <c r="F1871" s="79"/>
    </row>
    <row r="1872" spans="1:6" ht="20.25" customHeight="1">
      <c r="A1872" s="170">
        <v>7.2930000000000001</v>
      </c>
      <c r="B1872" s="174"/>
      <c r="C1872" s="194" t="s">
        <v>1544</v>
      </c>
      <c r="D1872" s="168" t="s">
        <v>49</v>
      </c>
      <c r="E1872" s="176">
        <v>79</v>
      </c>
      <c r="F1872" s="79"/>
    </row>
    <row r="1873" spans="1:6" ht="20.25" customHeight="1">
      <c r="A1873" s="170">
        <v>7.2939999999999996</v>
      </c>
      <c r="B1873" s="174"/>
      <c r="C1873" s="194" t="s">
        <v>1545</v>
      </c>
      <c r="D1873" s="168" t="s">
        <v>49</v>
      </c>
      <c r="E1873" s="176">
        <v>77</v>
      </c>
      <c r="F1873" s="79"/>
    </row>
    <row r="1874" spans="1:6">
      <c r="A1874" s="170">
        <v>7.2949999999999999</v>
      </c>
      <c r="B1874" s="174"/>
      <c r="C1874" s="194" t="s">
        <v>1657</v>
      </c>
      <c r="D1874" s="168" t="s">
        <v>557</v>
      </c>
      <c r="E1874" s="176">
        <v>31</v>
      </c>
      <c r="F1874" s="79"/>
    </row>
    <row r="1875" spans="1:6">
      <c r="A1875" s="170">
        <v>7.2960000000000003</v>
      </c>
      <c r="B1875" s="174"/>
      <c r="C1875" s="194" t="s">
        <v>1658</v>
      </c>
      <c r="D1875" s="168" t="s">
        <v>557</v>
      </c>
      <c r="E1875" s="176">
        <v>22</v>
      </c>
      <c r="F1875" s="79"/>
    </row>
    <row r="1876" spans="1:6">
      <c r="A1876" s="170">
        <v>7.2969999999999997</v>
      </c>
      <c r="B1876" s="174"/>
      <c r="C1876" s="194" t="s">
        <v>1547</v>
      </c>
      <c r="D1876" s="168" t="s">
        <v>557</v>
      </c>
      <c r="E1876" s="176">
        <v>45</v>
      </c>
      <c r="F1876" s="79"/>
    </row>
    <row r="1877" spans="1:6">
      <c r="A1877" s="170">
        <v>7.298</v>
      </c>
      <c r="B1877" s="174"/>
      <c r="C1877" s="179" t="s">
        <v>1619</v>
      </c>
      <c r="D1877" s="168" t="s">
        <v>105</v>
      </c>
      <c r="E1877" s="176">
        <v>7</v>
      </c>
      <c r="F1877" s="79"/>
    </row>
    <row r="1878" spans="1:6" ht="25.5">
      <c r="A1878" s="170">
        <v>7.2990000000000004</v>
      </c>
      <c r="B1878" s="174"/>
      <c r="C1878" s="179" t="s">
        <v>1550</v>
      </c>
      <c r="D1878" s="168" t="s">
        <v>1551</v>
      </c>
      <c r="E1878" s="176">
        <f>8.12+23</f>
        <v>31.119999999999997</v>
      </c>
      <c r="F1878" s="79"/>
    </row>
    <row r="1879" spans="1:6">
      <c r="A1879" s="170"/>
      <c r="B1879" s="174" t="s">
        <v>1552</v>
      </c>
      <c r="C1879" s="180" t="s">
        <v>1553</v>
      </c>
      <c r="D1879" s="168"/>
      <c r="E1879" s="176"/>
      <c r="F1879" s="79"/>
    </row>
    <row r="1880" spans="1:6">
      <c r="A1880" s="196">
        <v>7.3</v>
      </c>
      <c r="B1880" s="174"/>
      <c r="C1880" s="180" t="s">
        <v>1554</v>
      </c>
      <c r="D1880" s="168" t="s">
        <v>24</v>
      </c>
      <c r="E1880" s="176">
        <v>177</v>
      </c>
      <c r="F1880" s="79"/>
    </row>
    <row r="1881" spans="1:6">
      <c r="A1881" s="170"/>
      <c r="B1881" s="174" t="s">
        <v>1555</v>
      </c>
      <c r="C1881" s="180" t="s">
        <v>1556</v>
      </c>
      <c r="D1881" s="168"/>
      <c r="E1881" s="176"/>
      <c r="F1881" s="79"/>
    </row>
    <row r="1882" spans="1:6">
      <c r="A1882" s="170">
        <v>7.3010000000000002</v>
      </c>
      <c r="B1882" s="174"/>
      <c r="C1882" s="180" t="s">
        <v>1557</v>
      </c>
      <c r="D1882" s="168" t="s">
        <v>24</v>
      </c>
      <c r="E1882" s="176">
        <v>5</v>
      </c>
      <c r="F1882" s="79"/>
    </row>
    <row r="1883" spans="1:6">
      <c r="A1883" s="170"/>
      <c r="B1883" s="174" t="s">
        <v>1558</v>
      </c>
      <c r="C1883" s="180" t="s">
        <v>1559</v>
      </c>
      <c r="D1883" s="168"/>
      <c r="E1883" s="176"/>
      <c r="F1883" s="79"/>
    </row>
    <row r="1884" spans="1:6">
      <c r="A1884" s="170">
        <v>7.3019999999999996</v>
      </c>
      <c r="B1884" s="174"/>
      <c r="C1884" s="180" t="s">
        <v>1560</v>
      </c>
      <c r="D1884" s="168" t="s">
        <v>49</v>
      </c>
      <c r="E1884" s="176">
        <f>E1899+E1900</f>
        <v>79</v>
      </c>
      <c r="F1884" s="79"/>
    </row>
    <row r="1885" spans="1:6">
      <c r="A1885" s="170">
        <v>7.3029999999999999</v>
      </c>
      <c r="B1885" s="174"/>
      <c r="C1885" s="180" t="s">
        <v>1561</v>
      </c>
      <c r="D1885" s="168" t="s">
        <v>49</v>
      </c>
      <c r="E1885" s="176">
        <f>E1888</f>
        <v>64</v>
      </c>
      <c r="F1885" s="79"/>
    </row>
    <row r="1886" spans="1:6">
      <c r="A1886" s="170">
        <v>7.3040000000000003</v>
      </c>
      <c r="B1886" s="174"/>
      <c r="C1886" s="180" t="s">
        <v>1562</v>
      </c>
      <c r="D1886" s="168" t="s">
        <v>49</v>
      </c>
      <c r="E1886" s="176">
        <f>E1884+E1885</f>
        <v>143</v>
      </c>
      <c r="F1886" s="79"/>
    </row>
    <row r="1887" spans="1:6">
      <c r="A1887" s="170"/>
      <c r="B1887" s="174" t="s">
        <v>1563</v>
      </c>
      <c r="C1887" s="180" t="s">
        <v>1564</v>
      </c>
      <c r="D1887" s="168"/>
      <c r="E1887" s="176"/>
      <c r="F1887" s="79"/>
    </row>
    <row r="1888" spans="1:6">
      <c r="A1888" s="170">
        <v>7.3049999999999997</v>
      </c>
      <c r="B1888" s="174"/>
      <c r="C1888" s="180" t="s">
        <v>1565</v>
      </c>
      <c r="D1888" s="168" t="s">
        <v>49</v>
      </c>
      <c r="E1888" s="176">
        <v>64</v>
      </c>
      <c r="F1888" s="79"/>
    </row>
    <row r="1889" spans="1:6">
      <c r="A1889" s="170">
        <v>7.306</v>
      </c>
      <c r="B1889" s="174"/>
      <c r="C1889" s="180" t="s">
        <v>1566</v>
      </c>
      <c r="D1889" s="168" t="s">
        <v>49</v>
      </c>
      <c r="E1889" s="176">
        <v>58</v>
      </c>
      <c r="F1889" s="79"/>
    </row>
    <row r="1890" spans="1:6">
      <c r="A1890" s="170"/>
      <c r="B1890" s="174" t="s">
        <v>1567</v>
      </c>
      <c r="C1890" s="180" t="s">
        <v>1568</v>
      </c>
      <c r="D1890" s="168"/>
      <c r="E1890" s="176"/>
      <c r="F1890" s="79"/>
    </row>
    <row r="1891" spans="1:6">
      <c r="A1891" s="170">
        <v>7.3070000000000004</v>
      </c>
      <c r="B1891" s="174"/>
      <c r="C1891" s="180" t="s">
        <v>1666</v>
      </c>
      <c r="D1891" s="168" t="s">
        <v>49</v>
      </c>
      <c r="E1891" s="176">
        <f>E1899*1.02</f>
        <v>65.28</v>
      </c>
      <c r="F1891" s="79"/>
    </row>
    <row r="1892" spans="1:6">
      <c r="A1892" s="170">
        <v>7.3079999999999998</v>
      </c>
      <c r="B1892" s="174"/>
      <c r="C1892" s="180" t="s">
        <v>1667</v>
      </c>
      <c r="D1892" s="168" t="s">
        <v>49</v>
      </c>
      <c r="E1892" s="176">
        <f>E1899*1.05</f>
        <v>67.2</v>
      </c>
      <c r="F1892" s="79"/>
    </row>
    <row r="1893" spans="1:6">
      <c r="A1893" s="170">
        <v>7.3090000000000002</v>
      </c>
      <c r="B1893" s="174"/>
      <c r="C1893" s="180" t="s">
        <v>1668</v>
      </c>
      <c r="D1893" s="168" t="s">
        <v>49</v>
      </c>
      <c r="E1893" s="176">
        <f>E1899*1.07</f>
        <v>68.48</v>
      </c>
      <c r="F1893" s="79"/>
    </row>
    <row r="1894" spans="1:6">
      <c r="A1894" s="170"/>
      <c r="B1894" s="174" t="s">
        <v>1621</v>
      </c>
      <c r="C1894" s="180" t="s">
        <v>1622</v>
      </c>
      <c r="D1894" s="168"/>
      <c r="E1894" s="176"/>
      <c r="F1894" s="79"/>
    </row>
    <row r="1895" spans="1:6">
      <c r="A1895" s="196">
        <v>7.31</v>
      </c>
      <c r="B1895" s="174"/>
      <c r="C1895" s="180" t="s">
        <v>1669</v>
      </c>
      <c r="D1895" s="168" t="s">
        <v>49</v>
      </c>
      <c r="E1895" s="176">
        <v>64</v>
      </c>
      <c r="F1895" s="79"/>
    </row>
    <row r="1896" spans="1:6">
      <c r="A1896" s="170"/>
      <c r="B1896" s="174" t="s">
        <v>1571</v>
      </c>
      <c r="C1896" s="180" t="s">
        <v>1572</v>
      </c>
      <c r="D1896" s="168"/>
      <c r="E1896" s="176"/>
      <c r="F1896" s="79"/>
    </row>
    <row r="1897" spans="1:6">
      <c r="A1897" s="170">
        <v>7.3109999999999999</v>
      </c>
      <c r="B1897" s="174"/>
      <c r="C1897" s="180" t="s">
        <v>1573</v>
      </c>
      <c r="D1897" s="168" t="s">
        <v>49</v>
      </c>
      <c r="E1897" s="176">
        <v>7</v>
      </c>
      <c r="F1897" s="79"/>
    </row>
    <row r="1898" spans="1:6">
      <c r="A1898" s="170"/>
      <c r="B1898" s="174" t="s">
        <v>1578</v>
      </c>
      <c r="C1898" s="180" t="s">
        <v>1579</v>
      </c>
      <c r="D1898" s="168"/>
      <c r="E1898" s="176"/>
      <c r="F1898" s="79"/>
    </row>
    <row r="1899" spans="1:6">
      <c r="A1899" s="170">
        <v>7.3120000000000003</v>
      </c>
      <c r="B1899" s="174"/>
      <c r="C1899" s="180" t="s">
        <v>1670</v>
      </c>
      <c r="D1899" s="168" t="s">
        <v>49</v>
      </c>
      <c r="E1899" s="176">
        <v>64</v>
      </c>
      <c r="F1899" s="79"/>
    </row>
    <row r="1900" spans="1:6">
      <c r="A1900" s="170">
        <v>7.3129999999999997</v>
      </c>
      <c r="B1900" s="174"/>
      <c r="C1900" s="195" t="s">
        <v>1581</v>
      </c>
      <c r="D1900" s="168" t="s">
        <v>49</v>
      </c>
      <c r="E1900" s="176">
        <v>15</v>
      </c>
      <c r="F1900" s="79"/>
    </row>
    <row r="1901" spans="1:6">
      <c r="A1901" s="170"/>
      <c r="B1901" s="174" t="s">
        <v>1582</v>
      </c>
      <c r="C1901" s="180" t="s">
        <v>1583</v>
      </c>
      <c r="D1901" s="168"/>
      <c r="E1901" s="176"/>
      <c r="F1901" s="79"/>
    </row>
    <row r="1902" spans="1:6">
      <c r="A1902" s="170">
        <v>7.3140000000000001</v>
      </c>
      <c r="B1902" s="174"/>
      <c r="C1902" s="180" t="s">
        <v>1584</v>
      </c>
      <c r="D1902" s="168" t="s">
        <v>49</v>
      </c>
      <c r="E1902" s="176">
        <v>29</v>
      </c>
      <c r="F1902" s="79"/>
    </row>
    <row r="1903" spans="1:6">
      <c r="A1903" s="170"/>
      <c r="B1903" s="174" t="s">
        <v>1671</v>
      </c>
      <c r="C1903" s="180" t="s">
        <v>1672</v>
      </c>
      <c r="D1903" s="168"/>
      <c r="E1903" s="176"/>
      <c r="F1903" s="79"/>
    </row>
    <row r="1904" spans="1:6">
      <c r="A1904" s="170">
        <v>7.3150000000000004</v>
      </c>
      <c r="B1904" s="174"/>
      <c r="C1904" s="180" t="s">
        <v>1673</v>
      </c>
      <c r="D1904" s="168" t="s">
        <v>49</v>
      </c>
      <c r="E1904" s="176">
        <v>64</v>
      </c>
      <c r="F1904" s="79"/>
    </row>
    <row r="1905" spans="1:6">
      <c r="A1905" s="170"/>
      <c r="B1905" s="174" t="s">
        <v>1585</v>
      </c>
      <c r="C1905" s="180" t="s">
        <v>1586</v>
      </c>
      <c r="D1905" s="168"/>
      <c r="E1905" s="176"/>
      <c r="F1905" s="79"/>
    </row>
    <row r="1906" spans="1:6">
      <c r="A1906" s="170">
        <v>7.3159999999999998</v>
      </c>
      <c r="B1906" s="174"/>
      <c r="C1906" s="180" t="s">
        <v>1627</v>
      </c>
      <c r="D1906" s="168" t="s">
        <v>49</v>
      </c>
      <c r="E1906" s="176">
        <v>15</v>
      </c>
      <c r="F1906" s="79"/>
    </row>
    <row r="1907" spans="1:6" ht="25.5" customHeight="1">
      <c r="A1907" s="170"/>
      <c r="B1907" s="174" t="s">
        <v>1588</v>
      </c>
      <c r="C1907" s="180" t="s">
        <v>1589</v>
      </c>
      <c r="D1907" s="168"/>
      <c r="E1907" s="176"/>
      <c r="F1907" s="79"/>
    </row>
    <row r="1908" spans="1:6">
      <c r="A1908" s="170">
        <v>7.3170000000000002</v>
      </c>
      <c r="B1908" s="174"/>
      <c r="C1908" s="180" t="s">
        <v>1590</v>
      </c>
      <c r="D1908" s="168" t="s">
        <v>49</v>
      </c>
      <c r="E1908" s="176">
        <v>58</v>
      </c>
      <c r="F1908" s="79"/>
    </row>
    <row r="1909" spans="1:6">
      <c r="A1909" s="170"/>
      <c r="B1909" s="183" t="s">
        <v>1595</v>
      </c>
      <c r="C1909" s="180" t="s">
        <v>1596</v>
      </c>
      <c r="D1909" s="168"/>
      <c r="E1909" s="169"/>
      <c r="F1909" s="79"/>
    </row>
    <row r="1910" spans="1:6">
      <c r="A1910" s="170">
        <v>7.3179999999999996</v>
      </c>
      <c r="B1910" s="168"/>
      <c r="C1910" s="180" t="s">
        <v>1597</v>
      </c>
      <c r="D1910" s="168" t="s">
        <v>557</v>
      </c>
      <c r="E1910" s="169">
        <v>41.5</v>
      </c>
      <c r="F1910" s="79"/>
    </row>
    <row r="1911" spans="1:6">
      <c r="A1911" s="144">
        <v>7.319</v>
      </c>
      <c r="B1911" s="183" t="s">
        <v>1598</v>
      </c>
      <c r="C1911" s="186" t="s">
        <v>1629</v>
      </c>
      <c r="D1911" s="185" t="s">
        <v>49</v>
      </c>
      <c r="E1911" s="169">
        <v>5.23</v>
      </c>
      <c r="F1911" s="79"/>
    </row>
    <row r="1912" spans="1:6">
      <c r="A1912" s="144"/>
      <c r="B1912" s="183" t="s">
        <v>1600</v>
      </c>
      <c r="C1912" s="186" t="s">
        <v>1601</v>
      </c>
      <c r="D1912" s="185"/>
      <c r="E1912" s="169"/>
      <c r="F1912" s="79"/>
    </row>
    <row r="1913" spans="1:6">
      <c r="A1913" s="205">
        <v>7.32</v>
      </c>
      <c r="B1913" s="183"/>
      <c r="C1913" s="186" t="s">
        <v>1602</v>
      </c>
      <c r="D1913" s="185" t="s">
        <v>57</v>
      </c>
      <c r="E1913" s="169">
        <v>9</v>
      </c>
      <c r="F1913" s="79"/>
    </row>
    <row r="1914" spans="1:6">
      <c r="A1914" s="144"/>
      <c r="B1914" s="168" t="s">
        <v>1606</v>
      </c>
      <c r="C1914" s="180" t="s">
        <v>1607</v>
      </c>
      <c r="D1914" s="168"/>
      <c r="E1914" s="169"/>
      <c r="F1914" s="79"/>
    </row>
    <row r="1915" spans="1:6">
      <c r="A1915" s="144">
        <v>7.3209999999999997</v>
      </c>
      <c r="B1915" s="168"/>
      <c r="C1915" s="180" t="s">
        <v>1608</v>
      </c>
      <c r="D1915" s="168" t="s">
        <v>557</v>
      </c>
      <c r="E1915" s="189">
        <v>17</v>
      </c>
      <c r="F1915" s="79"/>
    </row>
    <row r="1916" spans="1:6">
      <c r="A1916" s="144"/>
      <c r="B1916" s="168" t="s">
        <v>1610</v>
      </c>
      <c r="C1916" s="180" t="s">
        <v>1611</v>
      </c>
      <c r="D1916" s="168"/>
      <c r="E1916" s="169"/>
      <c r="F1916" s="79"/>
    </row>
    <row r="1917" spans="1:6">
      <c r="A1917" s="144">
        <v>7.3220000000000001</v>
      </c>
      <c r="B1917" s="168"/>
      <c r="C1917" s="180" t="s">
        <v>1612</v>
      </c>
      <c r="D1917" s="168" t="s">
        <v>557</v>
      </c>
      <c r="E1917" s="169">
        <v>16</v>
      </c>
      <c r="F1917" s="79"/>
    </row>
    <row r="1918" spans="1:6" ht="26.25" thickBot="1">
      <c r="A1918" s="1168">
        <v>7.3230000000000004</v>
      </c>
      <c r="B1918" s="1169" t="s">
        <v>1615</v>
      </c>
      <c r="C1918" s="1173" t="s">
        <v>1616</v>
      </c>
      <c r="D1918" s="1171" t="s">
        <v>49</v>
      </c>
      <c r="E1918" s="1172">
        <v>100.8</v>
      </c>
      <c r="F1918" s="79"/>
    </row>
    <row r="1919" spans="1:6">
      <c r="A1919" s="1336" t="s">
        <v>1674</v>
      </c>
      <c r="B1919" s="1337"/>
      <c r="C1919" s="1337"/>
      <c r="D1919" s="1337"/>
      <c r="E1919" s="1338"/>
      <c r="F1919" s="79"/>
    </row>
    <row r="1920" spans="1:6">
      <c r="A1920" s="1336"/>
      <c r="B1920" s="1337"/>
      <c r="C1920" s="1337"/>
      <c r="D1920" s="1337"/>
      <c r="E1920" s="1338"/>
      <c r="F1920" s="79"/>
    </row>
    <row r="1921" spans="1:6">
      <c r="A1921" s="165"/>
      <c r="B1921" s="174"/>
      <c r="C1921" s="193"/>
      <c r="D1921" s="168"/>
      <c r="E1921" s="169"/>
      <c r="F1921" s="79"/>
    </row>
    <row r="1922" spans="1:6">
      <c r="A1922" s="165"/>
      <c r="B1922" s="166" t="s">
        <v>1536</v>
      </c>
      <c r="C1922" s="167" t="s">
        <v>1721</v>
      </c>
      <c r="D1922" s="168"/>
      <c r="E1922" s="169"/>
      <c r="F1922" s="79"/>
    </row>
    <row r="1923" spans="1:6">
      <c r="A1923" s="170">
        <v>7.3239999999999998</v>
      </c>
      <c r="B1923" s="171"/>
      <c r="C1923" s="172" t="s">
        <v>1537</v>
      </c>
      <c r="D1923" s="168" t="s">
        <v>26</v>
      </c>
      <c r="E1923" s="173">
        <v>6.7000000000000004E-2</v>
      </c>
      <c r="F1923" s="79"/>
    </row>
    <row r="1924" spans="1:6">
      <c r="A1924" s="170"/>
      <c r="B1924" s="174" t="s">
        <v>1538</v>
      </c>
      <c r="C1924" s="179" t="s">
        <v>1539</v>
      </c>
      <c r="D1924" s="168"/>
      <c r="E1924" s="176"/>
      <c r="F1924" s="79"/>
    </row>
    <row r="1925" spans="1:6">
      <c r="A1925" s="170">
        <v>7.3250000000000002</v>
      </c>
      <c r="B1925" s="174"/>
      <c r="C1925" s="179" t="s">
        <v>1540</v>
      </c>
      <c r="D1925" s="168" t="s">
        <v>49</v>
      </c>
      <c r="E1925" s="176">
        <v>78</v>
      </c>
      <c r="F1925" s="79"/>
    </row>
    <row r="1926" spans="1:6">
      <c r="A1926" s="170"/>
      <c r="B1926" s="174" t="s">
        <v>1541</v>
      </c>
      <c r="C1926" s="179" t="s">
        <v>1542</v>
      </c>
      <c r="D1926" s="168"/>
      <c r="E1926" s="176"/>
      <c r="F1926" s="79"/>
    </row>
    <row r="1927" spans="1:6">
      <c r="A1927" s="170">
        <v>7.3259999999999996</v>
      </c>
      <c r="B1927" s="174"/>
      <c r="C1927" s="179" t="s">
        <v>1543</v>
      </c>
      <c r="D1927" s="168" t="s">
        <v>49</v>
      </c>
      <c r="E1927" s="176">
        <v>95</v>
      </c>
      <c r="F1927" s="79"/>
    </row>
    <row r="1928" spans="1:6">
      <c r="A1928" s="170">
        <v>7.327</v>
      </c>
      <c r="B1928" s="174"/>
      <c r="C1928" s="194" t="s">
        <v>1544</v>
      </c>
      <c r="D1928" s="168" t="s">
        <v>49</v>
      </c>
      <c r="E1928" s="176">
        <v>311</v>
      </c>
      <c r="F1928" s="79"/>
    </row>
    <row r="1929" spans="1:6">
      <c r="A1929" s="170">
        <v>7.3280000000000003</v>
      </c>
      <c r="B1929" s="174"/>
      <c r="C1929" s="194" t="s">
        <v>1545</v>
      </c>
      <c r="D1929" s="168" t="s">
        <v>49</v>
      </c>
      <c r="E1929" s="176">
        <v>138</v>
      </c>
      <c r="F1929" s="79"/>
    </row>
    <row r="1930" spans="1:6">
      <c r="A1930" s="170">
        <v>7.3289999999999997</v>
      </c>
      <c r="B1930" s="174"/>
      <c r="C1930" s="177" t="s">
        <v>1649</v>
      </c>
      <c r="D1930" s="168" t="s">
        <v>49</v>
      </c>
      <c r="E1930" s="176">
        <v>31</v>
      </c>
      <c r="F1930" s="79"/>
    </row>
    <row r="1931" spans="1:6">
      <c r="A1931" s="196">
        <v>7.33</v>
      </c>
      <c r="B1931" s="174"/>
      <c r="C1931" s="194" t="s">
        <v>1657</v>
      </c>
      <c r="D1931" s="168" t="s">
        <v>557</v>
      </c>
      <c r="E1931" s="176">
        <v>89</v>
      </c>
      <c r="F1931" s="79"/>
    </row>
    <row r="1932" spans="1:6">
      <c r="A1932" s="170">
        <v>7.3310000000000004</v>
      </c>
      <c r="B1932" s="174"/>
      <c r="C1932" s="194" t="s">
        <v>1658</v>
      </c>
      <c r="D1932" s="168" t="s">
        <v>557</v>
      </c>
      <c r="E1932" s="176">
        <v>129</v>
      </c>
      <c r="F1932" s="79"/>
    </row>
    <row r="1933" spans="1:6">
      <c r="A1933" s="170">
        <v>7.3319999999999999</v>
      </c>
      <c r="B1933" s="174"/>
      <c r="C1933" s="179" t="s">
        <v>1619</v>
      </c>
      <c r="D1933" s="168" t="s">
        <v>105</v>
      </c>
      <c r="E1933" s="176">
        <v>6</v>
      </c>
      <c r="F1933" s="79"/>
    </row>
    <row r="1934" spans="1:6" ht="25.5">
      <c r="A1934" s="170">
        <v>7.3330000000000002</v>
      </c>
      <c r="B1934" s="174"/>
      <c r="C1934" s="179" t="s">
        <v>1550</v>
      </c>
      <c r="D1934" s="168" t="s">
        <v>1551</v>
      </c>
      <c r="E1934" s="176">
        <f>40.41+30.75</f>
        <v>71.16</v>
      </c>
      <c r="F1934" s="79"/>
    </row>
    <row r="1935" spans="1:6">
      <c r="A1935" s="170"/>
      <c r="B1935" s="174" t="s">
        <v>1552</v>
      </c>
      <c r="C1935" s="180" t="s">
        <v>1553</v>
      </c>
      <c r="D1935" s="168"/>
      <c r="E1935" s="176"/>
      <c r="F1935" s="79"/>
    </row>
    <row r="1936" spans="1:6">
      <c r="A1936" s="170">
        <v>7.3339999999999996</v>
      </c>
      <c r="B1936" s="174"/>
      <c r="C1936" s="180" t="s">
        <v>1554</v>
      </c>
      <c r="D1936" s="168" t="s">
        <v>24</v>
      </c>
      <c r="E1936" s="176">
        <v>182</v>
      </c>
      <c r="F1936" s="79"/>
    </row>
    <row r="1937" spans="1:6">
      <c r="A1937" s="170"/>
      <c r="B1937" s="174" t="s">
        <v>1555</v>
      </c>
      <c r="C1937" s="180" t="s">
        <v>1556</v>
      </c>
      <c r="D1937" s="168"/>
      <c r="E1937" s="176"/>
      <c r="F1937" s="79"/>
    </row>
    <row r="1938" spans="1:6">
      <c r="A1938" s="170">
        <v>7.335</v>
      </c>
      <c r="B1938" s="174"/>
      <c r="C1938" s="180" t="s">
        <v>1557</v>
      </c>
      <c r="D1938" s="168" t="s">
        <v>24</v>
      </c>
      <c r="E1938" s="176">
        <v>2</v>
      </c>
      <c r="F1938" s="79"/>
    </row>
    <row r="1939" spans="1:6">
      <c r="A1939" s="170"/>
      <c r="B1939" s="174" t="s">
        <v>1558</v>
      </c>
      <c r="C1939" s="180" t="s">
        <v>1559</v>
      </c>
      <c r="D1939" s="168"/>
      <c r="E1939" s="176"/>
      <c r="F1939" s="79"/>
    </row>
    <row r="1940" spans="1:6">
      <c r="A1940" s="170">
        <v>7.3360000000000003</v>
      </c>
      <c r="B1940" s="174"/>
      <c r="C1940" s="180" t="s">
        <v>1560</v>
      </c>
      <c r="D1940" s="168" t="s">
        <v>49</v>
      </c>
      <c r="E1940" s="176">
        <f>E1949+E1955+E1956</f>
        <v>638</v>
      </c>
      <c r="F1940" s="79"/>
    </row>
    <row r="1941" spans="1:6">
      <c r="A1941" s="170">
        <v>7.3369999999999997</v>
      </c>
      <c r="B1941" s="174"/>
      <c r="C1941" s="180" t="s">
        <v>1561</v>
      </c>
      <c r="D1941" s="168" t="s">
        <v>49</v>
      </c>
      <c r="E1941" s="176">
        <f>E1944</f>
        <v>313</v>
      </c>
      <c r="F1941" s="79"/>
    </row>
    <row r="1942" spans="1:6">
      <c r="A1942" s="170">
        <v>7.3380000000000001</v>
      </c>
      <c r="B1942" s="174"/>
      <c r="C1942" s="180" t="s">
        <v>1562</v>
      </c>
      <c r="D1942" s="168" t="s">
        <v>49</v>
      </c>
      <c r="E1942" s="176">
        <f>E1940+E1941</f>
        <v>951</v>
      </c>
      <c r="F1942" s="79"/>
    </row>
    <row r="1943" spans="1:6">
      <c r="A1943" s="170"/>
      <c r="B1943" s="174" t="s">
        <v>1563</v>
      </c>
      <c r="C1943" s="180" t="s">
        <v>1564</v>
      </c>
      <c r="D1943" s="168"/>
      <c r="E1943" s="176"/>
      <c r="F1943" s="79"/>
    </row>
    <row r="1944" spans="1:6">
      <c r="A1944" s="170">
        <v>7.3390000000000004</v>
      </c>
      <c r="B1944" s="174"/>
      <c r="C1944" s="180" t="s">
        <v>1565</v>
      </c>
      <c r="D1944" s="168" t="s">
        <v>49</v>
      </c>
      <c r="E1944" s="176">
        <v>313</v>
      </c>
      <c r="F1944" s="79"/>
    </row>
    <row r="1945" spans="1:6">
      <c r="A1945" s="196">
        <v>7.34</v>
      </c>
      <c r="B1945" s="174"/>
      <c r="C1945" s="180" t="s">
        <v>1566</v>
      </c>
      <c r="D1945" s="168" t="s">
        <v>49</v>
      </c>
      <c r="E1945" s="176">
        <v>126</v>
      </c>
      <c r="F1945" s="79"/>
    </row>
    <row r="1946" spans="1:6">
      <c r="A1946" s="170"/>
      <c r="B1946" s="174" t="s">
        <v>1567</v>
      </c>
      <c r="C1946" s="180" t="s">
        <v>1568</v>
      </c>
      <c r="D1946" s="168"/>
      <c r="E1946" s="176"/>
      <c r="F1946" s="79"/>
    </row>
    <row r="1947" spans="1:6">
      <c r="A1947" s="170">
        <v>7.3410000000000002</v>
      </c>
      <c r="B1947" s="174"/>
      <c r="C1947" s="180" t="s">
        <v>1646</v>
      </c>
      <c r="D1947" s="168" t="s">
        <v>49</v>
      </c>
      <c r="E1947" s="176">
        <f>E1955*1.2</f>
        <v>375.59999999999997</v>
      </c>
      <c r="F1947" s="79"/>
    </row>
    <row r="1948" spans="1:6">
      <c r="A1948" s="170"/>
      <c r="B1948" s="174" t="s">
        <v>1621</v>
      </c>
      <c r="C1948" s="180" t="s">
        <v>1622</v>
      </c>
      <c r="D1948" s="168"/>
      <c r="E1948" s="176"/>
      <c r="F1948" s="79"/>
    </row>
    <row r="1949" spans="1:6">
      <c r="A1949" s="170">
        <v>7.3419999999999996</v>
      </c>
      <c r="B1949" s="174"/>
      <c r="C1949" s="180" t="s">
        <v>1623</v>
      </c>
      <c r="D1949" s="168" t="s">
        <v>49</v>
      </c>
      <c r="E1949" s="176">
        <v>313</v>
      </c>
      <c r="F1949" s="79"/>
    </row>
    <row r="1950" spans="1:6">
      <c r="A1950" s="170"/>
      <c r="B1950" s="174" t="s">
        <v>1571</v>
      </c>
      <c r="C1950" s="180" t="s">
        <v>1572</v>
      </c>
      <c r="D1950" s="168"/>
      <c r="E1950" s="176"/>
      <c r="F1950" s="79"/>
    </row>
    <row r="1951" spans="1:6">
      <c r="A1951" s="170">
        <v>7.343</v>
      </c>
      <c r="B1951" s="174"/>
      <c r="C1951" s="180" t="s">
        <v>1573</v>
      </c>
      <c r="D1951" s="168" t="s">
        <v>49</v>
      </c>
      <c r="E1951" s="176">
        <v>211</v>
      </c>
      <c r="F1951" s="79"/>
    </row>
    <row r="1952" spans="1:6">
      <c r="A1952" s="170"/>
      <c r="B1952" s="174" t="s">
        <v>1574</v>
      </c>
      <c r="C1952" s="180" t="s">
        <v>1575</v>
      </c>
      <c r="D1952" s="168"/>
      <c r="E1952" s="176"/>
      <c r="F1952" s="79"/>
    </row>
    <row r="1953" spans="1:6">
      <c r="A1953" s="170">
        <v>7.3440000000000003</v>
      </c>
      <c r="B1953" s="174"/>
      <c r="C1953" s="180" t="s">
        <v>1625</v>
      </c>
      <c r="D1953" s="168" t="s">
        <v>49</v>
      </c>
      <c r="E1953" s="176">
        <v>313</v>
      </c>
      <c r="F1953" s="79"/>
    </row>
    <row r="1954" spans="1:6">
      <c r="A1954" s="170"/>
      <c r="B1954" s="174" t="s">
        <v>1578</v>
      </c>
      <c r="C1954" s="180" t="s">
        <v>1579</v>
      </c>
      <c r="D1954" s="168"/>
      <c r="E1954" s="176"/>
      <c r="F1954" s="79"/>
    </row>
    <row r="1955" spans="1:6">
      <c r="A1955" s="170">
        <v>7.3449999999999998</v>
      </c>
      <c r="B1955" s="174"/>
      <c r="C1955" s="180" t="s">
        <v>1626</v>
      </c>
      <c r="D1955" s="168" t="s">
        <v>49</v>
      </c>
      <c r="E1955" s="176">
        <v>313</v>
      </c>
      <c r="F1955" s="79"/>
    </row>
    <row r="1956" spans="1:6">
      <c r="A1956" s="170">
        <v>7.3460000000000001</v>
      </c>
      <c r="B1956" s="174"/>
      <c r="C1956" s="195" t="s">
        <v>1581</v>
      </c>
      <c r="D1956" s="168" t="s">
        <v>49</v>
      </c>
      <c r="E1956" s="176">
        <v>12</v>
      </c>
      <c r="F1956" s="79"/>
    </row>
    <row r="1957" spans="1:6">
      <c r="A1957" s="170"/>
      <c r="B1957" s="174" t="s">
        <v>1582</v>
      </c>
      <c r="C1957" s="180" t="s">
        <v>1583</v>
      </c>
      <c r="D1957" s="168"/>
      <c r="E1957" s="176"/>
      <c r="F1957" s="79"/>
    </row>
    <row r="1958" spans="1:6">
      <c r="A1958" s="170">
        <v>7.3470000000000004</v>
      </c>
      <c r="B1958" s="174"/>
      <c r="C1958" s="180" t="s">
        <v>1584</v>
      </c>
      <c r="D1958" s="168" t="s">
        <v>49</v>
      </c>
      <c r="E1958" s="176">
        <v>23</v>
      </c>
      <c r="F1958" s="79"/>
    </row>
    <row r="1959" spans="1:6">
      <c r="A1959" s="170"/>
      <c r="B1959" s="174" t="s">
        <v>1585</v>
      </c>
      <c r="C1959" s="180" t="s">
        <v>1586</v>
      </c>
      <c r="D1959" s="168"/>
      <c r="E1959" s="176"/>
      <c r="F1959" s="79"/>
    </row>
    <row r="1960" spans="1:6">
      <c r="A1960" s="170">
        <v>7.3479999999999999</v>
      </c>
      <c r="B1960" s="174"/>
      <c r="C1960" s="180" t="s">
        <v>1627</v>
      </c>
      <c r="D1960" s="168" t="s">
        <v>49</v>
      </c>
      <c r="E1960" s="176">
        <v>12</v>
      </c>
      <c r="F1960" s="79"/>
    </row>
    <row r="1961" spans="1:6">
      <c r="A1961" s="170"/>
      <c r="B1961" s="174" t="s">
        <v>1588</v>
      </c>
      <c r="C1961" s="180" t="s">
        <v>1589</v>
      </c>
      <c r="D1961" s="168"/>
      <c r="E1961" s="176"/>
      <c r="F1961" s="79"/>
    </row>
    <row r="1962" spans="1:6">
      <c r="A1962" s="170">
        <v>7.3490000000000002</v>
      </c>
      <c r="B1962" s="174"/>
      <c r="C1962" s="180" t="s">
        <v>1590</v>
      </c>
      <c r="D1962" s="168" t="s">
        <v>49</v>
      </c>
      <c r="E1962" s="176">
        <v>104</v>
      </c>
      <c r="F1962" s="79"/>
    </row>
    <row r="1963" spans="1:6">
      <c r="A1963" s="196">
        <v>7.35</v>
      </c>
      <c r="B1963" s="174"/>
      <c r="C1963" s="182" t="s">
        <v>1591</v>
      </c>
      <c r="D1963" s="168" t="s">
        <v>49</v>
      </c>
      <c r="E1963" s="176">
        <v>22</v>
      </c>
      <c r="F1963" s="79"/>
    </row>
    <row r="1964" spans="1:6">
      <c r="A1964" s="170"/>
      <c r="B1964" s="183" t="s">
        <v>1595</v>
      </c>
      <c r="C1964" s="180" t="s">
        <v>1596</v>
      </c>
      <c r="D1964" s="168"/>
      <c r="E1964" s="169"/>
      <c r="F1964" s="79"/>
    </row>
    <row r="1965" spans="1:6">
      <c r="A1965" s="170">
        <v>7.351</v>
      </c>
      <c r="B1965" s="168"/>
      <c r="C1965" s="180" t="s">
        <v>1597</v>
      </c>
      <c r="D1965" s="168" t="s">
        <v>557</v>
      </c>
      <c r="E1965" s="169">
        <v>27.5</v>
      </c>
      <c r="F1965" s="79"/>
    </row>
    <row r="1966" spans="1:6">
      <c r="A1966" s="144">
        <v>7.3520000000000003</v>
      </c>
      <c r="B1966" s="183" t="s">
        <v>1598</v>
      </c>
      <c r="C1966" s="186" t="s">
        <v>1629</v>
      </c>
      <c r="D1966" s="185" t="s">
        <v>49</v>
      </c>
      <c r="E1966" s="169">
        <v>8.9</v>
      </c>
      <c r="F1966" s="79"/>
    </row>
    <row r="1967" spans="1:6" ht="24" customHeight="1">
      <c r="A1967" s="144"/>
      <c r="B1967" s="183" t="s">
        <v>1600</v>
      </c>
      <c r="C1967" s="186" t="s">
        <v>1601</v>
      </c>
      <c r="D1967" s="185"/>
      <c r="E1967" s="169"/>
      <c r="F1967" s="79"/>
    </row>
    <row r="1968" spans="1:6">
      <c r="A1968" s="144">
        <v>7.3529999999999998</v>
      </c>
      <c r="B1968" s="183"/>
      <c r="C1968" s="186" t="s">
        <v>1602</v>
      </c>
      <c r="D1968" s="185" t="s">
        <v>57</v>
      </c>
      <c r="E1968" s="169">
        <v>15</v>
      </c>
      <c r="F1968" s="79"/>
    </row>
    <row r="1969" spans="1:6">
      <c r="A1969" s="144"/>
      <c r="B1969" s="183" t="s">
        <v>1603</v>
      </c>
      <c r="C1969" s="187" t="s">
        <v>1604</v>
      </c>
      <c r="D1969" s="185"/>
      <c r="E1969" s="169"/>
      <c r="F1969" s="79"/>
    </row>
    <row r="1970" spans="1:6">
      <c r="A1970" s="144">
        <v>7.3540000000000001</v>
      </c>
      <c r="B1970" s="183"/>
      <c r="C1970" s="186" t="s">
        <v>1605</v>
      </c>
      <c r="D1970" s="185" t="s">
        <v>57</v>
      </c>
      <c r="E1970" s="169">
        <v>20</v>
      </c>
      <c r="F1970" s="79"/>
    </row>
    <row r="1971" spans="1:6">
      <c r="A1971" s="144"/>
      <c r="B1971" s="168" t="s">
        <v>1606</v>
      </c>
      <c r="C1971" s="180" t="s">
        <v>1607</v>
      </c>
      <c r="D1971" s="168"/>
      <c r="E1971" s="169"/>
      <c r="F1971" s="79"/>
    </row>
    <row r="1972" spans="1:6">
      <c r="A1972" s="144">
        <v>7.3550000000000004</v>
      </c>
      <c r="B1972" s="168"/>
      <c r="C1972" s="180" t="s">
        <v>1608</v>
      </c>
      <c r="D1972" s="168" t="s">
        <v>557</v>
      </c>
      <c r="E1972" s="189">
        <v>124</v>
      </c>
      <c r="F1972" s="79"/>
    </row>
    <row r="1973" spans="1:6">
      <c r="A1973" s="144"/>
      <c r="B1973" s="168" t="s">
        <v>1610</v>
      </c>
      <c r="C1973" s="180" t="s">
        <v>1611</v>
      </c>
      <c r="D1973" s="168"/>
      <c r="E1973" s="169"/>
      <c r="F1973" s="79"/>
    </row>
    <row r="1974" spans="1:6">
      <c r="A1974" s="144">
        <v>7.3559999999999999</v>
      </c>
      <c r="B1974" s="168"/>
      <c r="C1974" s="180" t="s">
        <v>1612</v>
      </c>
      <c r="D1974" s="168" t="s">
        <v>557</v>
      </c>
      <c r="E1974" s="169">
        <v>52</v>
      </c>
      <c r="F1974" s="79"/>
    </row>
    <row r="1975" spans="1:6" ht="26.25" thickBot="1">
      <c r="A1975" s="1168">
        <v>7.3570000000000002</v>
      </c>
      <c r="B1975" s="1169" t="s">
        <v>1615</v>
      </c>
      <c r="C1975" s="1173" t="s">
        <v>1616</v>
      </c>
      <c r="D1975" s="1171" t="s">
        <v>49</v>
      </c>
      <c r="E1975" s="1172">
        <v>86.4</v>
      </c>
      <c r="F1975" s="79"/>
    </row>
    <row r="1976" spans="1:6">
      <c r="A1976" s="1336" t="s">
        <v>1675</v>
      </c>
      <c r="B1976" s="1337"/>
      <c r="C1976" s="1337"/>
      <c r="D1976" s="1337"/>
      <c r="E1976" s="1338"/>
      <c r="F1976" s="79"/>
    </row>
    <row r="1977" spans="1:6">
      <c r="A1977" s="1336"/>
      <c r="B1977" s="1337"/>
      <c r="C1977" s="1337"/>
      <c r="D1977" s="1337"/>
      <c r="E1977" s="1338"/>
      <c r="F1977" s="79"/>
    </row>
    <row r="1978" spans="1:6" ht="12" customHeight="1">
      <c r="A1978" s="165"/>
      <c r="B1978" s="174"/>
      <c r="C1978" s="193"/>
      <c r="D1978" s="168"/>
      <c r="E1978" s="169"/>
      <c r="F1978" s="79"/>
    </row>
    <row r="1979" spans="1:6" ht="18" customHeight="1">
      <c r="A1979" s="165"/>
      <c r="B1979" s="166" t="s">
        <v>1536</v>
      </c>
      <c r="C1979" s="167" t="s">
        <v>1721</v>
      </c>
      <c r="D1979" s="168"/>
      <c r="E1979" s="169"/>
      <c r="F1979" s="79"/>
    </row>
    <row r="1980" spans="1:6" ht="24.75" customHeight="1">
      <c r="A1980" s="170">
        <v>7.3579999999999997</v>
      </c>
      <c r="B1980" s="171"/>
      <c r="C1980" s="172" t="s">
        <v>1537</v>
      </c>
      <c r="D1980" s="168" t="s">
        <v>26</v>
      </c>
      <c r="E1980" s="173">
        <v>0.106</v>
      </c>
      <c r="F1980" s="79"/>
    </row>
    <row r="1981" spans="1:6">
      <c r="A1981" s="170"/>
      <c r="B1981" s="174" t="s">
        <v>1538</v>
      </c>
      <c r="C1981" s="179" t="s">
        <v>1539</v>
      </c>
      <c r="D1981" s="168"/>
      <c r="E1981" s="173"/>
      <c r="F1981" s="79"/>
    </row>
    <row r="1982" spans="1:6">
      <c r="A1982" s="170">
        <v>7.359</v>
      </c>
      <c r="B1982" s="174"/>
      <c r="C1982" s="179" t="s">
        <v>1540</v>
      </c>
      <c r="D1982" s="168" t="s">
        <v>49</v>
      </c>
      <c r="E1982" s="173">
        <f>438.6-116.9</f>
        <v>321.70000000000005</v>
      </c>
      <c r="F1982" s="79"/>
    </row>
    <row r="1983" spans="1:6">
      <c r="A1983" s="170"/>
      <c r="B1983" s="174" t="s">
        <v>1541</v>
      </c>
      <c r="C1983" s="179" t="s">
        <v>1542</v>
      </c>
      <c r="D1983" s="168"/>
      <c r="E1983" s="176"/>
      <c r="F1983" s="79"/>
    </row>
    <row r="1984" spans="1:6">
      <c r="A1984" s="196">
        <v>7.36</v>
      </c>
      <c r="B1984" s="174"/>
      <c r="C1984" s="194" t="s">
        <v>1676</v>
      </c>
      <c r="D1984" s="168" t="s">
        <v>49</v>
      </c>
      <c r="E1984" s="173">
        <v>76.55</v>
      </c>
      <c r="F1984" s="79"/>
    </row>
    <row r="1985" spans="1:6" ht="26.25" customHeight="1">
      <c r="A1985" s="170">
        <v>7.3609999999999998</v>
      </c>
      <c r="B1985" s="174"/>
      <c r="C1985" s="194" t="s">
        <v>1657</v>
      </c>
      <c r="D1985" s="168" t="s">
        <v>557</v>
      </c>
      <c r="E1985" s="199">
        <v>77</v>
      </c>
      <c r="F1985" s="79"/>
    </row>
    <row r="1986" spans="1:6" ht="25.5" customHeight="1">
      <c r="A1986" s="170"/>
      <c r="B1986" s="174" t="s">
        <v>1552</v>
      </c>
      <c r="C1986" s="180" t="s">
        <v>1553</v>
      </c>
      <c r="D1986" s="168"/>
      <c r="E1986" s="176"/>
      <c r="F1986" s="79"/>
    </row>
    <row r="1987" spans="1:6">
      <c r="A1987" s="170">
        <v>7.3620000000000001</v>
      </c>
      <c r="B1987" s="174"/>
      <c r="C1987" s="180" t="s">
        <v>1554</v>
      </c>
      <c r="D1987" s="168" t="s">
        <v>24</v>
      </c>
      <c r="E1987" s="173">
        <f>(3.36+0.7)*3.5</f>
        <v>14.209999999999999</v>
      </c>
      <c r="F1987" s="79"/>
    </row>
    <row r="1988" spans="1:6">
      <c r="A1988" s="170"/>
      <c r="B1988" s="174" t="s">
        <v>1555</v>
      </c>
      <c r="C1988" s="180" t="s">
        <v>1556</v>
      </c>
      <c r="D1988" s="168"/>
      <c r="E1988" s="176"/>
      <c r="F1988" s="79"/>
    </row>
    <row r="1989" spans="1:6">
      <c r="A1989" s="170">
        <v>7.3630000000000004</v>
      </c>
      <c r="B1989" s="174"/>
      <c r="C1989" s="180" t="s">
        <v>1557</v>
      </c>
      <c r="D1989" s="168" t="s">
        <v>24</v>
      </c>
      <c r="E1989" s="173">
        <f>3.22*3.5</f>
        <v>11.270000000000001</v>
      </c>
      <c r="F1989" s="79"/>
    </row>
    <row r="1990" spans="1:6">
      <c r="A1990" s="170">
        <v>7.3639999999999999</v>
      </c>
      <c r="B1990" s="174"/>
      <c r="C1990" s="180" t="s">
        <v>1677</v>
      </c>
      <c r="D1990" s="168" t="s">
        <v>24</v>
      </c>
      <c r="E1990" s="173">
        <f>11.61*4</f>
        <v>46.44</v>
      </c>
      <c r="F1990" s="79"/>
    </row>
    <row r="1991" spans="1:6">
      <c r="A1991" s="170"/>
      <c r="B1991" s="174" t="s">
        <v>1563</v>
      </c>
      <c r="C1991" s="180" t="s">
        <v>1662</v>
      </c>
      <c r="D1991" s="168"/>
      <c r="E1991" s="176"/>
      <c r="F1991" s="79"/>
    </row>
    <row r="1992" spans="1:6">
      <c r="A1992" s="170">
        <v>7.3650000000000002</v>
      </c>
      <c r="B1992" s="174"/>
      <c r="C1992" s="180" t="s">
        <v>1663</v>
      </c>
      <c r="D1992" s="168" t="s">
        <v>49</v>
      </c>
      <c r="E1992" s="206">
        <f>64.75*4.1</f>
        <v>265.47499999999997</v>
      </c>
      <c r="F1992" s="79"/>
    </row>
    <row r="1993" spans="1:6">
      <c r="A1993" s="170">
        <v>7.3659999999999997</v>
      </c>
      <c r="B1993" s="174"/>
      <c r="C1993" s="180" t="s">
        <v>1678</v>
      </c>
      <c r="D1993" s="168" t="s">
        <v>49</v>
      </c>
      <c r="E1993" s="206">
        <f>33.38*4.1+33.5*2.55</f>
        <v>222.28300000000002</v>
      </c>
      <c r="F1993" s="79"/>
    </row>
    <row r="1994" spans="1:6">
      <c r="A1994" s="170"/>
      <c r="B1994" s="174" t="s">
        <v>1571</v>
      </c>
      <c r="C1994" s="180" t="s">
        <v>1679</v>
      </c>
      <c r="D1994" s="168"/>
      <c r="E1994" s="176"/>
      <c r="F1994" s="79"/>
    </row>
    <row r="1995" spans="1:6" ht="28.5" customHeight="1">
      <c r="A1995" s="170">
        <v>7.367</v>
      </c>
      <c r="B1995" s="174"/>
      <c r="C1995" s="180" t="s">
        <v>1664</v>
      </c>
      <c r="D1995" s="168" t="s">
        <v>49</v>
      </c>
      <c r="E1995" s="207">
        <v>225.84</v>
      </c>
      <c r="F1995" s="79"/>
    </row>
    <row r="1996" spans="1:6">
      <c r="A1996" s="170">
        <v>7.3680000000000003</v>
      </c>
      <c r="B1996" s="174"/>
      <c r="C1996" s="180" t="s">
        <v>1680</v>
      </c>
      <c r="D1996" s="168" t="s">
        <v>49</v>
      </c>
      <c r="E1996" s="207">
        <v>212.76</v>
      </c>
      <c r="F1996" s="79"/>
    </row>
    <row r="1997" spans="1:6">
      <c r="A1997" s="144"/>
      <c r="B1997" s="168" t="s">
        <v>1606</v>
      </c>
      <c r="C1997" s="180" t="s">
        <v>1607</v>
      </c>
      <c r="D1997" s="168"/>
      <c r="E1997" s="169"/>
      <c r="F1997" s="79"/>
    </row>
    <row r="1998" spans="1:6" ht="15.75" thickBot="1">
      <c r="A1998" s="355">
        <v>7.3689999999999998</v>
      </c>
      <c r="B1998" s="371"/>
      <c r="C1998" s="372" t="s">
        <v>1609</v>
      </c>
      <c r="D1998" s="371" t="s">
        <v>557</v>
      </c>
      <c r="E1998" s="373">
        <v>10.55</v>
      </c>
      <c r="F1998" s="79"/>
    </row>
    <row r="1999" spans="1:6" ht="15.75" thickTop="1">
      <c r="A1999" s="1024"/>
      <c r="B1999" s="374"/>
      <c r="C1999" s="375"/>
      <c r="D1999" s="374"/>
      <c r="E1999" s="1025"/>
    </row>
    <row r="2000" spans="1:6" ht="15.75" thickBot="1">
      <c r="A2000" s="1006"/>
      <c r="B2000" s="353"/>
      <c r="C2000" s="354"/>
      <c r="D2000" s="353"/>
      <c r="E2000" s="1007"/>
    </row>
    <row r="2001" spans="1:5" ht="75" customHeight="1" thickTop="1">
      <c r="A2001" s="1318" t="s">
        <v>1868</v>
      </c>
      <c r="B2001" s="1319"/>
      <c r="C2001" s="1319"/>
      <c r="D2001" s="1319"/>
      <c r="E2001" s="1320"/>
    </row>
    <row r="2002" spans="1:5" ht="15.75">
      <c r="A2002" s="1351"/>
      <c r="B2002" s="1352"/>
      <c r="C2002" s="1352"/>
      <c r="D2002" s="1352"/>
      <c r="E2002" s="1353"/>
    </row>
    <row r="2003" spans="1:5" ht="20.25">
      <c r="A2003" s="1354" t="s">
        <v>1912</v>
      </c>
      <c r="B2003" s="1355"/>
      <c r="C2003" s="1355"/>
      <c r="D2003" s="1355"/>
      <c r="E2003" s="1356"/>
    </row>
    <row r="2004" spans="1:5" ht="20.25">
      <c r="A2004" s="1354"/>
      <c r="B2004" s="1355"/>
      <c r="C2004" s="1355"/>
      <c r="D2004" s="1355"/>
      <c r="E2004" s="1356"/>
    </row>
    <row r="2005" spans="1:5" ht="20.25">
      <c r="A2005" s="1357" t="s">
        <v>1878</v>
      </c>
      <c r="B2005" s="1358"/>
      <c r="C2005" s="1358"/>
      <c r="D2005" s="1358"/>
      <c r="E2005" s="1359"/>
    </row>
    <row r="2006" spans="1:5">
      <c r="A2006" s="55"/>
      <c r="B2006" s="6"/>
      <c r="C2006" s="3"/>
      <c r="D2006" s="6"/>
      <c r="E2006" s="58"/>
    </row>
    <row r="2007" spans="1:5">
      <c r="A2007" s="1360" t="s">
        <v>0</v>
      </c>
      <c r="B2007" s="1361"/>
      <c r="C2007" s="1361"/>
      <c r="D2007" s="1361"/>
      <c r="E2007" s="1362"/>
    </row>
    <row r="2008" spans="1:5">
      <c r="A2008" s="1379" t="s">
        <v>1</v>
      </c>
      <c r="B2008" s="1380"/>
      <c r="C2008" s="1380"/>
      <c r="D2008" s="1380"/>
      <c r="E2008" s="1381"/>
    </row>
    <row r="2009" spans="1:5">
      <c r="A2009" s="712" t="s">
        <v>2</v>
      </c>
      <c r="B2009" s="714">
        <v>45</v>
      </c>
      <c r="C2009" s="974" t="s">
        <v>3</v>
      </c>
      <c r="D2009" s="1408" t="s">
        <v>4</v>
      </c>
      <c r="E2009" s="1409"/>
    </row>
    <row r="2010" spans="1:5" ht="21" customHeight="1">
      <c r="A2010" s="717" t="s">
        <v>662</v>
      </c>
      <c r="B2010" s="716" t="s">
        <v>6</v>
      </c>
      <c r="C2010" s="715" t="s">
        <v>7</v>
      </c>
      <c r="D2010" s="1325" t="s">
        <v>8</v>
      </c>
      <c r="E2010" s="1326"/>
    </row>
    <row r="2011" spans="1:5" ht="63" customHeight="1">
      <c r="A2011" s="717" t="s">
        <v>663</v>
      </c>
      <c r="B2011" s="716" t="s">
        <v>10</v>
      </c>
      <c r="C2011" s="715" t="s">
        <v>664</v>
      </c>
      <c r="D2011" s="1325" t="s">
        <v>665</v>
      </c>
      <c r="E2011" s="1326"/>
    </row>
    <row r="2012" spans="1:5" ht="58.5" customHeight="1">
      <c r="A2012" s="718" t="s">
        <v>662</v>
      </c>
      <c r="B2012" s="716" t="s">
        <v>1869</v>
      </c>
      <c r="C2012" s="715" t="s">
        <v>666</v>
      </c>
      <c r="D2012" s="1325" t="s">
        <v>667</v>
      </c>
      <c r="E2012" s="1326"/>
    </row>
    <row r="2013" spans="1:5" ht="29.25" customHeight="1">
      <c r="A2013" s="719"/>
      <c r="B2013" s="716" t="s">
        <v>1869</v>
      </c>
      <c r="C2013" s="715" t="s">
        <v>668</v>
      </c>
      <c r="D2013" s="1325" t="s">
        <v>669</v>
      </c>
      <c r="E2013" s="1326"/>
    </row>
    <row r="2014" spans="1:5">
      <c r="A2014" s="63"/>
      <c r="B2014" s="48"/>
      <c r="C2014" s="32"/>
      <c r="D2014" s="48"/>
      <c r="E2014" s="122"/>
    </row>
    <row r="2015" spans="1:5">
      <c r="A2015" s="63"/>
      <c r="B2015" s="48"/>
      <c r="C2015" s="32"/>
      <c r="D2015" s="48"/>
      <c r="E2015" s="122"/>
    </row>
    <row r="2016" spans="1:5">
      <c r="A2016" s="63"/>
      <c r="B2016" s="48"/>
      <c r="C2016" s="32"/>
      <c r="D2016" s="48"/>
      <c r="E2016" s="122"/>
    </row>
    <row r="2017" spans="1:5" ht="15.75">
      <c r="A2017" s="916"/>
      <c r="B2017" s="1327"/>
      <c r="C2017" s="1328"/>
      <c r="D2017" s="1328"/>
      <c r="E2017" s="1329"/>
    </row>
    <row r="2018" spans="1:5">
      <c r="A2018" s="64"/>
      <c r="B2018" s="2"/>
      <c r="C2018" s="1"/>
      <c r="D2018" s="2"/>
      <c r="E2018" s="65"/>
    </row>
    <row r="2019" spans="1:5" ht="30" customHeight="1">
      <c r="A2019" s="1612" t="s">
        <v>1868</v>
      </c>
      <c r="B2019" s="1613"/>
      <c r="C2019" s="1614"/>
      <c r="D2019" s="1618" t="s">
        <v>1912</v>
      </c>
      <c r="E2019" s="1619"/>
    </row>
    <row r="2020" spans="1:5" ht="30" customHeight="1">
      <c r="A2020" s="1615"/>
      <c r="B2020" s="1616"/>
      <c r="C2020" s="1617"/>
      <c r="D2020" s="1620" t="s">
        <v>1878</v>
      </c>
      <c r="E2020" s="1621"/>
    </row>
    <row r="2021" spans="1:5">
      <c r="A2021" s="158" t="s">
        <v>13</v>
      </c>
      <c r="B2021" s="159" t="s">
        <v>670</v>
      </c>
      <c r="C2021" s="157" t="s">
        <v>671</v>
      </c>
      <c r="D2021" s="157" t="s">
        <v>672</v>
      </c>
      <c r="E2021" s="160" t="s">
        <v>17</v>
      </c>
    </row>
    <row r="2022" spans="1:5">
      <c r="A2022" s="161">
        <v>1</v>
      </c>
      <c r="B2022" s="162">
        <v>2</v>
      </c>
      <c r="C2022" s="163">
        <v>3</v>
      </c>
      <c r="D2022" s="163">
        <v>4</v>
      </c>
      <c r="E2022" s="164">
        <v>5</v>
      </c>
    </row>
    <row r="2023" spans="1:5">
      <c r="A2023" s="161"/>
      <c r="B2023" s="953"/>
      <c r="C2023" s="1410" t="s">
        <v>673</v>
      </c>
      <c r="D2023" s="1411" t="s">
        <v>452</v>
      </c>
      <c r="E2023" s="1412" t="s">
        <v>452</v>
      </c>
    </row>
    <row r="2024" spans="1:5">
      <c r="A2024" s="220" t="s">
        <v>674</v>
      </c>
      <c r="B2024" s="221" t="s">
        <v>675</v>
      </c>
      <c r="C2024" s="222" t="s">
        <v>676</v>
      </c>
      <c r="D2024" s="223" t="s">
        <v>26</v>
      </c>
      <c r="E2024" s="224">
        <v>8.35</v>
      </c>
    </row>
    <row r="2025" spans="1:5">
      <c r="A2025" s="1363"/>
      <c r="B2025" s="1364"/>
      <c r="C2025" s="1364"/>
      <c r="D2025" s="1365"/>
      <c r="E2025" s="1366"/>
    </row>
    <row r="2026" spans="1:5">
      <c r="A2026" s="954"/>
      <c r="B2026" s="163"/>
      <c r="C2026" s="1348" t="s">
        <v>441</v>
      </c>
      <c r="D2026" s="1349" t="s">
        <v>452</v>
      </c>
      <c r="E2026" s="1350" t="s">
        <v>452</v>
      </c>
    </row>
    <row r="2027" spans="1:5" ht="15.75" customHeight="1">
      <c r="A2027" s="227" t="s">
        <v>677</v>
      </c>
      <c r="B2027" s="221" t="s">
        <v>1951</v>
      </c>
      <c r="C2027" s="240" t="s">
        <v>678</v>
      </c>
      <c r="D2027" s="237" t="s">
        <v>24</v>
      </c>
      <c r="E2027" s="224">
        <v>2362.56</v>
      </c>
    </row>
    <row r="2028" spans="1:5" ht="15.75" customHeight="1">
      <c r="A2028" s="227" t="s">
        <v>679</v>
      </c>
      <c r="B2028" s="221" t="s">
        <v>1951</v>
      </c>
      <c r="C2028" s="228" t="s">
        <v>680</v>
      </c>
      <c r="D2028" s="229" t="s">
        <v>28</v>
      </c>
      <c r="E2028" s="230">
        <v>14766</v>
      </c>
    </row>
    <row r="2029" spans="1:5">
      <c r="A2029" s="227" t="s">
        <v>681</v>
      </c>
      <c r="B2029" s="221" t="s">
        <v>1951</v>
      </c>
      <c r="C2029" s="228" t="s">
        <v>682</v>
      </c>
      <c r="D2029" s="229" t="s">
        <v>24</v>
      </c>
      <c r="E2029" s="230">
        <v>1771.92</v>
      </c>
    </row>
    <row r="2030" spans="1:5" ht="25.5">
      <c r="A2030" s="227" t="s">
        <v>683</v>
      </c>
      <c r="B2030" s="221" t="s">
        <v>1951</v>
      </c>
      <c r="C2030" s="228" t="s">
        <v>684</v>
      </c>
      <c r="D2030" s="229" t="s">
        <v>28</v>
      </c>
      <c r="E2030" s="230">
        <v>1483</v>
      </c>
    </row>
    <row r="2031" spans="1:5">
      <c r="A2031" s="227" t="s">
        <v>685</v>
      </c>
      <c r="B2031" s="221" t="s">
        <v>1951</v>
      </c>
      <c r="C2031" s="228" t="s">
        <v>686</v>
      </c>
      <c r="D2031" s="229" t="s">
        <v>24</v>
      </c>
      <c r="E2031" s="230">
        <v>1181.28</v>
      </c>
    </row>
    <row r="2032" spans="1:5">
      <c r="A2032" s="1363"/>
      <c r="B2032" s="1365"/>
      <c r="C2032" s="1365"/>
      <c r="D2032" s="1365"/>
      <c r="E2032" s="1366"/>
    </row>
    <row r="2033" spans="1:6">
      <c r="A2033" s="161"/>
      <c r="B2033" s="162"/>
      <c r="C2033" s="1348" t="s">
        <v>687</v>
      </c>
      <c r="D2033" s="1349" t="s">
        <v>452</v>
      </c>
      <c r="E2033" s="1350" t="s">
        <v>452</v>
      </c>
    </row>
    <row r="2034" spans="1:6" ht="15.75" customHeight="1">
      <c r="A2034" s="227" t="s">
        <v>688</v>
      </c>
      <c r="B2034" s="221" t="s">
        <v>1951</v>
      </c>
      <c r="C2034" s="228" t="s">
        <v>689</v>
      </c>
      <c r="D2034" s="609" t="s">
        <v>28</v>
      </c>
      <c r="E2034" s="955">
        <v>1913</v>
      </c>
      <c r="F2034" s="79"/>
    </row>
    <row r="2035" spans="1:6" ht="15.75" customHeight="1">
      <c r="A2035" s="227" t="s">
        <v>690</v>
      </c>
      <c r="B2035" s="221" t="s">
        <v>1951</v>
      </c>
      <c r="C2035" s="228" t="s">
        <v>691</v>
      </c>
      <c r="D2035" s="229" t="s">
        <v>28</v>
      </c>
      <c r="E2035" s="956">
        <v>1220</v>
      </c>
      <c r="F2035" s="79"/>
    </row>
    <row r="2036" spans="1:6" ht="15.75" customHeight="1">
      <c r="A2036" s="227" t="s">
        <v>692</v>
      </c>
      <c r="B2036" s="221" t="s">
        <v>1951</v>
      </c>
      <c r="C2036" s="240" t="s">
        <v>693</v>
      </c>
      <c r="D2036" s="237" t="s">
        <v>28</v>
      </c>
      <c r="E2036" s="957">
        <v>121</v>
      </c>
      <c r="F2036" s="79"/>
    </row>
    <row r="2037" spans="1:6" ht="15.75" customHeight="1">
      <c r="A2037" s="227" t="s">
        <v>694</v>
      </c>
      <c r="B2037" s="221" t="s">
        <v>1951</v>
      </c>
      <c r="C2037" s="234" t="s">
        <v>695</v>
      </c>
      <c r="D2037" s="237" t="s">
        <v>28</v>
      </c>
      <c r="E2037" s="957">
        <v>401</v>
      </c>
      <c r="F2037" s="79"/>
    </row>
    <row r="2038" spans="1:6" ht="15.75" customHeight="1">
      <c r="A2038" s="227" t="s">
        <v>696</v>
      </c>
      <c r="B2038" s="221" t="s">
        <v>1951</v>
      </c>
      <c r="C2038" s="234" t="s">
        <v>697</v>
      </c>
      <c r="D2038" s="235" t="s">
        <v>28</v>
      </c>
      <c r="E2038" s="958">
        <v>343</v>
      </c>
      <c r="F2038" s="79"/>
    </row>
    <row r="2039" spans="1:6" ht="15.75" customHeight="1">
      <c r="A2039" s="227" t="s">
        <v>698</v>
      </c>
      <c r="B2039" s="221" t="s">
        <v>1951</v>
      </c>
      <c r="C2039" s="613" t="s">
        <v>699</v>
      </c>
      <c r="D2039" s="235" t="s">
        <v>28</v>
      </c>
      <c r="E2039" s="958">
        <v>389</v>
      </c>
      <c r="F2039" s="79"/>
    </row>
    <row r="2040" spans="1:6" ht="15.75" customHeight="1">
      <c r="A2040" s="227" t="s">
        <v>700</v>
      </c>
      <c r="B2040" s="221" t="s">
        <v>1951</v>
      </c>
      <c r="C2040" s="613" t="s">
        <v>701</v>
      </c>
      <c r="D2040" s="235" t="s">
        <v>28</v>
      </c>
      <c r="E2040" s="958">
        <v>96</v>
      </c>
      <c r="F2040" s="79"/>
    </row>
    <row r="2041" spans="1:6" ht="15.75" customHeight="1">
      <c r="A2041" s="227" t="s">
        <v>702</v>
      </c>
      <c r="B2041" s="221" t="s">
        <v>1951</v>
      </c>
      <c r="C2041" s="613" t="s">
        <v>703</v>
      </c>
      <c r="D2041" s="235" t="s">
        <v>28</v>
      </c>
      <c r="E2041" s="958">
        <v>52</v>
      </c>
      <c r="F2041" s="79"/>
    </row>
    <row r="2042" spans="1:6" ht="15.75" customHeight="1">
      <c r="A2042" s="227" t="s">
        <v>704</v>
      </c>
      <c r="B2042" s="221" t="s">
        <v>1951</v>
      </c>
      <c r="C2042" s="613" t="s">
        <v>705</v>
      </c>
      <c r="D2042" s="235" t="s">
        <v>28</v>
      </c>
      <c r="E2042" s="958">
        <v>18</v>
      </c>
      <c r="F2042" s="79"/>
    </row>
    <row r="2043" spans="1:6" ht="15.75" customHeight="1">
      <c r="A2043" s="227" t="s">
        <v>706</v>
      </c>
      <c r="B2043" s="221" t="s">
        <v>1951</v>
      </c>
      <c r="C2043" s="614" t="s">
        <v>707</v>
      </c>
      <c r="D2043" s="229" t="s">
        <v>28</v>
      </c>
      <c r="E2043" s="959">
        <v>3264</v>
      </c>
      <c r="F2043" s="79"/>
    </row>
    <row r="2044" spans="1:6" ht="15.75" customHeight="1">
      <c r="A2044" s="227" t="s">
        <v>708</v>
      </c>
      <c r="B2044" s="221" t="s">
        <v>1951</v>
      </c>
      <c r="C2044" s="614" t="s">
        <v>709</v>
      </c>
      <c r="D2044" s="229" t="s">
        <v>28</v>
      </c>
      <c r="E2044" s="959">
        <v>1174</v>
      </c>
      <c r="F2044" s="79"/>
    </row>
    <row r="2045" spans="1:6" ht="15.75" customHeight="1">
      <c r="A2045" s="227" t="s">
        <v>710</v>
      </c>
      <c r="B2045" s="221" t="s">
        <v>1951</v>
      </c>
      <c r="C2045" s="616" t="s">
        <v>711</v>
      </c>
      <c r="D2045" s="237" t="s">
        <v>28</v>
      </c>
      <c r="E2045" s="960">
        <v>25</v>
      </c>
      <c r="F2045" s="79"/>
    </row>
    <row r="2046" spans="1:6" ht="15.75" customHeight="1">
      <c r="A2046" s="1189" t="s">
        <v>712</v>
      </c>
      <c r="B2046" s="1185" t="s">
        <v>1951</v>
      </c>
      <c r="C2046" s="1230" t="s">
        <v>713</v>
      </c>
      <c r="D2046" s="1195" t="s">
        <v>28</v>
      </c>
      <c r="E2046" s="1231">
        <v>0</v>
      </c>
      <c r="F2046" s="79"/>
    </row>
    <row r="2047" spans="1:6" ht="15.75" customHeight="1">
      <c r="A2047" s="227" t="s">
        <v>714</v>
      </c>
      <c r="B2047" s="221" t="s">
        <v>1951</v>
      </c>
      <c r="C2047" s="613" t="s">
        <v>715</v>
      </c>
      <c r="D2047" s="237" t="s">
        <v>28</v>
      </c>
      <c r="E2047" s="960">
        <v>197</v>
      </c>
      <c r="F2047" s="79"/>
    </row>
    <row r="2048" spans="1:6" ht="15.75" customHeight="1">
      <c r="A2048" s="227" t="s">
        <v>716</v>
      </c>
      <c r="B2048" s="221" t="s">
        <v>1951</v>
      </c>
      <c r="C2048" s="613" t="s">
        <v>717</v>
      </c>
      <c r="D2048" s="235" t="s">
        <v>28</v>
      </c>
      <c r="E2048" s="961">
        <v>60</v>
      </c>
      <c r="F2048" s="79"/>
    </row>
    <row r="2049" spans="1:6" ht="15.75" customHeight="1">
      <c r="A2049" s="1189" t="s">
        <v>718</v>
      </c>
      <c r="B2049" s="1185" t="s">
        <v>1951</v>
      </c>
      <c r="C2049" s="1234" t="s">
        <v>719</v>
      </c>
      <c r="D2049" s="1186" t="s">
        <v>28</v>
      </c>
      <c r="E2049" s="1235">
        <v>0</v>
      </c>
      <c r="F2049" s="79"/>
    </row>
    <row r="2050" spans="1:6" ht="15.75" customHeight="1">
      <c r="A2050" s="227" t="s">
        <v>720</v>
      </c>
      <c r="B2050" s="221" t="s">
        <v>1951</v>
      </c>
      <c r="C2050" s="234" t="s">
        <v>721</v>
      </c>
      <c r="D2050" s="235" t="s">
        <v>28</v>
      </c>
      <c r="E2050" s="961">
        <v>215</v>
      </c>
      <c r="F2050" s="79"/>
    </row>
    <row r="2051" spans="1:6" ht="15.75" customHeight="1">
      <c r="A2051" s="227" t="s">
        <v>722</v>
      </c>
      <c r="B2051" s="221" t="s">
        <v>1951</v>
      </c>
      <c r="C2051" s="613" t="s">
        <v>723</v>
      </c>
      <c r="D2051" s="235" t="s">
        <v>28</v>
      </c>
      <c r="E2051" s="961">
        <v>105</v>
      </c>
      <c r="F2051" s="79"/>
    </row>
    <row r="2052" spans="1:6" ht="15.75" customHeight="1">
      <c r="A2052" s="227" t="s">
        <v>724</v>
      </c>
      <c r="B2052" s="221" t="s">
        <v>1951</v>
      </c>
      <c r="C2052" s="234" t="s">
        <v>725</v>
      </c>
      <c r="D2052" s="235" t="s">
        <v>28</v>
      </c>
      <c r="E2052" s="962">
        <v>100</v>
      </c>
      <c r="F2052" s="79"/>
    </row>
    <row r="2053" spans="1:6" ht="15.75" customHeight="1">
      <c r="A2053" s="227" t="s">
        <v>726</v>
      </c>
      <c r="B2053" s="221" t="s">
        <v>1951</v>
      </c>
      <c r="C2053" s="613" t="s">
        <v>727</v>
      </c>
      <c r="D2053" s="235" t="s">
        <v>28</v>
      </c>
      <c r="E2053" s="962">
        <v>478</v>
      </c>
      <c r="F2053" s="79"/>
    </row>
    <row r="2054" spans="1:6" ht="15.75" customHeight="1">
      <c r="A2054" s="227" t="s">
        <v>728</v>
      </c>
      <c r="B2054" s="221" t="s">
        <v>1951</v>
      </c>
      <c r="C2054" s="234" t="s">
        <v>729</v>
      </c>
      <c r="D2054" s="235" t="s">
        <v>28</v>
      </c>
      <c r="E2054" s="962">
        <v>3391</v>
      </c>
      <c r="F2054" s="79"/>
    </row>
    <row r="2055" spans="1:6" ht="15.75" customHeight="1">
      <c r="A2055" s="227" t="s">
        <v>730</v>
      </c>
      <c r="B2055" s="221" t="s">
        <v>1951</v>
      </c>
      <c r="C2055" s="234" t="s">
        <v>731</v>
      </c>
      <c r="D2055" s="237" t="s">
        <v>28</v>
      </c>
      <c r="E2055" s="961">
        <v>528</v>
      </c>
      <c r="F2055" s="79"/>
    </row>
    <row r="2056" spans="1:6" ht="15.75" customHeight="1">
      <c r="A2056" s="227" t="s">
        <v>732</v>
      </c>
      <c r="B2056" s="221" t="s">
        <v>1951</v>
      </c>
      <c r="C2056" s="234" t="s">
        <v>733</v>
      </c>
      <c r="D2056" s="237" t="s">
        <v>28</v>
      </c>
      <c r="E2056" s="260">
        <v>2068</v>
      </c>
      <c r="F2056" s="79"/>
    </row>
    <row r="2057" spans="1:6" ht="15.75" customHeight="1">
      <c r="A2057" s="227" t="s">
        <v>734</v>
      </c>
      <c r="B2057" s="221" t="s">
        <v>1951</v>
      </c>
      <c r="C2057" s="240" t="s">
        <v>735</v>
      </c>
      <c r="D2057" s="237" t="s">
        <v>28</v>
      </c>
      <c r="E2057" s="224">
        <v>6</v>
      </c>
      <c r="F2057" s="79"/>
    </row>
    <row r="2058" spans="1:6" ht="15.75" customHeight="1">
      <c r="A2058" s="227" t="s">
        <v>736</v>
      </c>
      <c r="B2058" s="221" t="s">
        <v>1951</v>
      </c>
      <c r="C2058" s="234" t="s">
        <v>737</v>
      </c>
      <c r="D2058" s="237" t="s">
        <v>28</v>
      </c>
      <c r="E2058" s="224">
        <v>1758</v>
      </c>
      <c r="F2058" s="79"/>
    </row>
    <row r="2059" spans="1:6" ht="15.75" customHeight="1">
      <c r="A2059" s="227" t="s">
        <v>738</v>
      </c>
      <c r="B2059" s="221" t="s">
        <v>1951</v>
      </c>
      <c r="C2059" s="613" t="s">
        <v>739</v>
      </c>
      <c r="D2059" s="237" t="s">
        <v>28</v>
      </c>
      <c r="E2059" s="262">
        <v>5</v>
      </c>
      <c r="F2059" s="79"/>
    </row>
    <row r="2060" spans="1:6" ht="15.75" customHeight="1">
      <c r="A2060" s="227" t="s">
        <v>740</v>
      </c>
      <c r="B2060" s="221" t="s">
        <v>1951</v>
      </c>
      <c r="C2060" s="234" t="s">
        <v>741</v>
      </c>
      <c r="D2060" s="221" t="s">
        <v>28</v>
      </c>
      <c r="E2060" s="262">
        <v>327</v>
      </c>
      <c r="F2060" s="79"/>
    </row>
    <row r="2061" spans="1:6" ht="15.75" customHeight="1">
      <c r="A2061" s="227" t="s">
        <v>742</v>
      </c>
      <c r="B2061" s="221" t="s">
        <v>1951</v>
      </c>
      <c r="C2061" s="613" t="s">
        <v>743</v>
      </c>
      <c r="D2061" s="221" t="s">
        <v>28</v>
      </c>
      <c r="E2061" s="262">
        <v>732</v>
      </c>
      <c r="F2061" s="79"/>
    </row>
    <row r="2062" spans="1:6" ht="15.75" customHeight="1">
      <c r="A2062" s="227" t="s">
        <v>744</v>
      </c>
      <c r="B2062" s="221" t="s">
        <v>1951</v>
      </c>
      <c r="C2062" s="234" t="s">
        <v>745</v>
      </c>
      <c r="D2062" s="221" t="s">
        <v>28</v>
      </c>
      <c r="E2062" s="262">
        <v>88</v>
      </c>
      <c r="F2062" s="79"/>
    </row>
    <row r="2063" spans="1:6" ht="15.75" customHeight="1">
      <c r="A2063" s="1189" t="s">
        <v>746</v>
      </c>
      <c r="B2063" s="1185" t="s">
        <v>1951</v>
      </c>
      <c r="C2063" s="1183" t="s">
        <v>747</v>
      </c>
      <c r="D2063" s="1185" t="s">
        <v>28</v>
      </c>
      <c r="E2063" s="1236">
        <v>0</v>
      </c>
      <c r="F2063" s="79"/>
    </row>
    <row r="2064" spans="1:6" ht="15.75" customHeight="1">
      <c r="A2064" s="1189" t="s">
        <v>748</v>
      </c>
      <c r="B2064" s="1185" t="s">
        <v>1951</v>
      </c>
      <c r="C2064" s="1183" t="s">
        <v>749</v>
      </c>
      <c r="D2064" s="1185" t="s">
        <v>28</v>
      </c>
      <c r="E2064" s="1236">
        <v>0</v>
      </c>
      <c r="F2064" s="79"/>
    </row>
    <row r="2065" spans="1:6" ht="15.75" customHeight="1">
      <c r="A2065" s="227" t="s">
        <v>750</v>
      </c>
      <c r="B2065" s="221" t="s">
        <v>1951</v>
      </c>
      <c r="C2065" s="240" t="s">
        <v>751</v>
      </c>
      <c r="D2065" s="221" t="s">
        <v>28</v>
      </c>
      <c r="E2065" s="262">
        <v>85</v>
      </c>
      <c r="F2065" s="79"/>
    </row>
    <row r="2066" spans="1:6" ht="15.75" customHeight="1">
      <c r="A2066" s="227" t="s">
        <v>752</v>
      </c>
      <c r="B2066" s="221" t="s">
        <v>1951</v>
      </c>
      <c r="C2066" s="234" t="s">
        <v>753</v>
      </c>
      <c r="D2066" s="221" t="s">
        <v>28</v>
      </c>
      <c r="E2066" s="262">
        <v>35</v>
      </c>
      <c r="F2066" s="79"/>
    </row>
    <row r="2067" spans="1:6" ht="15.75" customHeight="1">
      <c r="A2067" s="227" t="s">
        <v>754</v>
      </c>
      <c r="B2067" s="221" t="s">
        <v>1951</v>
      </c>
      <c r="C2067" s="234" t="s">
        <v>755</v>
      </c>
      <c r="D2067" s="221" t="s">
        <v>28</v>
      </c>
      <c r="E2067" s="262">
        <v>60</v>
      </c>
      <c r="F2067" s="79"/>
    </row>
    <row r="2068" spans="1:6" ht="15.75" customHeight="1">
      <c r="A2068" s="227" t="s">
        <v>756</v>
      </c>
      <c r="B2068" s="221" t="s">
        <v>1951</v>
      </c>
      <c r="C2068" s="234" t="s">
        <v>757</v>
      </c>
      <c r="D2068" s="221" t="s">
        <v>28</v>
      </c>
      <c r="E2068" s="262">
        <v>1591</v>
      </c>
      <c r="F2068" s="79"/>
    </row>
    <row r="2069" spans="1:6" ht="15.75" customHeight="1">
      <c r="A2069" s="227" t="s">
        <v>758</v>
      </c>
      <c r="B2069" s="221" t="s">
        <v>1951</v>
      </c>
      <c r="C2069" s="234" t="s">
        <v>759</v>
      </c>
      <c r="D2069" s="221" t="s">
        <v>28</v>
      </c>
      <c r="E2069" s="262">
        <v>152</v>
      </c>
      <c r="F2069" s="79"/>
    </row>
    <row r="2070" spans="1:6" ht="15.75" customHeight="1">
      <c r="A2070" s="1189" t="s">
        <v>760</v>
      </c>
      <c r="B2070" s="1185" t="s">
        <v>1951</v>
      </c>
      <c r="C2070" s="1183" t="s">
        <v>761</v>
      </c>
      <c r="D2070" s="1185" t="s">
        <v>28</v>
      </c>
      <c r="E2070" s="1236">
        <v>0</v>
      </c>
      <c r="F2070" s="79"/>
    </row>
    <row r="2071" spans="1:6" ht="15.75" customHeight="1">
      <c r="A2071" s="227" t="s">
        <v>762</v>
      </c>
      <c r="B2071" s="221" t="s">
        <v>1951</v>
      </c>
      <c r="C2071" s="240" t="s">
        <v>763</v>
      </c>
      <c r="D2071" s="221" t="s">
        <v>32</v>
      </c>
      <c r="E2071" s="262">
        <v>29</v>
      </c>
      <c r="F2071" s="79"/>
    </row>
    <row r="2072" spans="1:6" ht="15.75" customHeight="1">
      <c r="A2072" s="227" t="s">
        <v>764</v>
      </c>
      <c r="B2072" s="221" t="s">
        <v>1951</v>
      </c>
      <c r="C2072" s="234" t="s">
        <v>765</v>
      </c>
      <c r="D2072" s="221" t="s">
        <v>28</v>
      </c>
      <c r="E2072" s="262">
        <v>1018</v>
      </c>
      <c r="F2072" s="79"/>
    </row>
    <row r="2073" spans="1:6" ht="15.75" customHeight="1">
      <c r="A2073" s="227" t="s">
        <v>766</v>
      </c>
      <c r="B2073" s="221" t="s">
        <v>1951</v>
      </c>
      <c r="C2073" s="234" t="s">
        <v>767</v>
      </c>
      <c r="D2073" s="221" t="s">
        <v>28</v>
      </c>
      <c r="E2073" s="262">
        <v>312</v>
      </c>
      <c r="F2073" s="79"/>
    </row>
    <row r="2074" spans="1:6" ht="15.75" customHeight="1">
      <c r="A2074" s="227" t="s">
        <v>768</v>
      </c>
      <c r="B2074" s="221" t="s">
        <v>1951</v>
      </c>
      <c r="C2074" s="234" t="s">
        <v>769</v>
      </c>
      <c r="D2074" s="221" t="s">
        <v>28</v>
      </c>
      <c r="E2074" s="262">
        <v>1518</v>
      </c>
      <c r="F2074" s="79"/>
    </row>
    <row r="2075" spans="1:6" ht="30" customHeight="1">
      <c r="A2075" s="227" t="s">
        <v>770</v>
      </c>
      <c r="B2075" s="221" t="s">
        <v>1951</v>
      </c>
      <c r="C2075" s="234" t="s">
        <v>771</v>
      </c>
      <c r="D2075" s="221" t="s">
        <v>32</v>
      </c>
      <c r="E2075" s="262">
        <v>113</v>
      </c>
      <c r="F2075" s="79"/>
    </row>
    <row r="2076" spans="1:6" ht="30" customHeight="1">
      <c r="A2076" s="227" t="s">
        <v>772</v>
      </c>
      <c r="B2076" s="221" t="s">
        <v>1951</v>
      </c>
      <c r="C2076" s="234" t="s">
        <v>773</v>
      </c>
      <c r="D2076" s="221" t="s">
        <v>32</v>
      </c>
      <c r="E2076" s="262">
        <v>13</v>
      </c>
      <c r="F2076" s="79"/>
    </row>
    <row r="2077" spans="1:6" ht="30" customHeight="1">
      <c r="A2077" s="227" t="s">
        <v>774</v>
      </c>
      <c r="B2077" s="221" t="s">
        <v>1951</v>
      </c>
      <c r="C2077" s="234" t="s">
        <v>775</v>
      </c>
      <c r="D2077" s="221" t="s">
        <v>32</v>
      </c>
      <c r="E2077" s="262">
        <v>46</v>
      </c>
      <c r="F2077" s="79"/>
    </row>
    <row r="2078" spans="1:6" ht="15.75" customHeight="1">
      <c r="A2078" s="227" t="s">
        <v>776</v>
      </c>
      <c r="B2078" s="221" t="s">
        <v>1951</v>
      </c>
      <c r="C2078" s="234" t="s">
        <v>777</v>
      </c>
      <c r="D2078" s="221" t="s">
        <v>57</v>
      </c>
      <c r="E2078" s="262">
        <v>30</v>
      </c>
      <c r="F2078" s="79"/>
    </row>
    <row r="2079" spans="1:6" ht="15.75" customHeight="1">
      <c r="A2079" s="227" t="s">
        <v>778</v>
      </c>
      <c r="B2079" s="221" t="s">
        <v>1951</v>
      </c>
      <c r="C2079" s="240" t="s">
        <v>779</v>
      </c>
      <c r="D2079" s="221" t="s">
        <v>57</v>
      </c>
      <c r="E2079" s="262">
        <v>12</v>
      </c>
      <c r="F2079" s="79"/>
    </row>
    <row r="2080" spans="1:6" ht="15.75" customHeight="1">
      <c r="A2080" s="227" t="s">
        <v>780</v>
      </c>
      <c r="B2080" s="221" t="s">
        <v>1951</v>
      </c>
      <c r="C2080" s="234" t="s">
        <v>781</v>
      </c>
      <c r="D2080" s="221" t="s">
        <v>57</v>
      </c>
      <c r="E2080" s="262">
        <v>13</v>
      </c>
      <c r="F2080" s="79"/>
    </row>
    <row r="2081" spans="1:6" ht="15.75" customHeight="1">
      <c r="A2081" s="227" t="s">
        <v>782</v>
      </c>
      <c r="B2081" s="221" t="s">
        <v>1951</v>
      </c>
      <c r="C2081" s="613" t="s">
        <v>783</v>
      </c>
      <c r="D2081" s="221" t="s">
        <v>32</v>
      </c>
      <c r="E2081" s="262">
        <v>171</v>
      </c>
      <c r="F2081" s="79"/>
    </row>
    <row r="2082" spans="1:6" ht="15.75" customHeight="1">
      <c r="A2082" s="227" t="s">
        <v>784</v>
      </c>
      <c r="B2082" s="221" t="s">
        <v>1951</v>
      </c>
      <c r="C2082" s="234" t="s">
        <v>785</v>
      </c>
      <c r="D2082" s="221" t="s">
        <v>32</v>
      </c>
      <c r="E2082" s="262">
        <v>13</v>
      </c>
      <c r="F2082" s="79"/>
    </row>
    <row r="2083" spans="1:6" ht="15.75" customHeight="1">
      <c r="A2083" s="227" t="s">
        <v>786</v>
      </c>
      <c r="B2083" s="221" t="s">
        <v>1951</v>
      </c>
      <c r="C2083" s="234" t="s">
        <v>787</v>
      </c>
      <c r="D2083" s="221" t="s">
        <v>32</v>
      </c>
      <c r="E2083" s="262">
        <v>30</v>
      </c>
      <c r="F2083" s="79"/>
    </row>
    <row r="2084" spans="1:6" ht="15.75" customHeight="1">
      <c r="A2084" s="227" t="s">
        <v>788</v>
      </c>
      <c r="B2084" s="221" t="s">
        <v>1951</v>
      </c>
      <c r="C2084" s="234" t="s">
        <v>789</v>
      </c>
      <c r="D2084" s="221" t="s">
        <v>32</v>
      </c>
      <c r="E2084" s="262">
        <v>11</v>
      </c>
      <c r="F2084" s="79"/>
    </row>
    <row r="2085" spans="1:6" ht="15.75" customHeight="1">
      <c r="A2085" s="227" t="s">
        <v>790</v>
      </c>
      <c r="B2085" s="221" t="s">
        <v>1951</v>
      </c>
      <c r="C2085" s="234" t="s">
        <v>791</v>
      </c>
      <c r="D2085" s="221" t="s">
        <v>32</v>
      </c>
      <c r="E2085" s="262">
        <v>2</v>
      </c>
      <c r="F2085" s="79"/>
    </row>
    <row r="2086" spans="1:6" ht="15.75" customHeight="1">
      <c r="A2086" s="227" t="s">
        <v>792</v>
      </c>
      <c r="B2086" s="221" t="s">
        <v>1951</v>
      </c>
      <c r="C2086" s="234" t="s">
        <v>793</v>
      </c>
      <c r="D2086" s="221" t="s">
        <v>32</v>
      </c>
      <c r="E2086" s="262">
        <v>3</v>
      </c>
      <c r="F2086" s="79"/>
    </row>
    <row r="2087" spans="1:6" ht="15.75" customHeight="1">
      <c r="A2087" s="227" t="s">
        <v>794</v>
      </c>
      <c r="B2087" s="221" t="s">
        <v>1951</v>
      </c>
      <c r="C2087" s="234" t="s">
        <v>795</v>
      </c>
      <c r="D2087" s="221" t="s">
        <v>32</v>
      </c>
      <c r="E2087" s="262">
        <v>2</v>
      </c>
      <c r="F2087" s="79"/>
    </row>
    <row r="2088" spans="1:6" ht="15.75" customHeight="1">
      <c r="A2088" s="227" t="s">
        <v>796</v>
      </c>
      <c r="B2088" s="221" t="s">
        <v>1951</v>
      </c>
      <c r="C2088" s="240" t="s">
        <v>797</v>
      </c>
      <c r="D2088" s="221" t="s">
        <v>32</v>
      </c>
      <c r="E2088" s="262">
        <v>1</v>
      </c>
      <c r="F2088" s="79"/>
    </row>
    <row r="2089" spans="1:6" ht="15.75" customHeight="1">
      <c r="A2089" s="227" t="s">
        <v>798</v>
      </c>
      <c r="B2089" s="221" t="s">
        <v>1951</v>
      </c>
      <c r="C2089" s="234" t="s">
        <v>799</v>
      </c>
      <c r="D2089" s="221" t="s">
        <v>32</v>
      </c>
      <c r="E2089" s="262">
        <v>11</v>
      </c>
      <c r="F2089" s="79"/>
    </row>
    <row r="2090" spans="1:6" ht="15.75" customHeight="1">
      <c r="A2090" s="227" t="s">
        <v>800</v>
      </c>
      <c r="B2090" s="221" t="s">
        <v>1951</v>
      </c>
      <c r="C2090" s="234" t="s">
        <v>801</v>
      </c>
      <c r="D2090" s="221" t="s">
        <v>32</v>
      </c>
      <c r="E2090" s="262">
        <v>2</v>
      </c>
      <c r="F2090" s="79"/>
    </row>
    <row r="2091" spans="1:6" ht="29.25" customHeight="1">
      <c r="A2091" s="227" t="s">
        <v>802</v>
      </c>
      <c r="B2091" s="221" t="s">
        <v>1951</v>
      </c>
      <c r="C2091" s="234" t="s">
        <v>803</v>
      </c>
      <c r="D2091" s="221" t="s">
        <v>32</v>
      </c>
      <c r="E2091" s="262">
        <v>9</v>
      </c>
      <c r="F2091" s="79"/>
    </row>
    <row r="2092" spans="1:6" ht="15.75" customHeight="1">
      <c r="A2092" s="227" t="s">
        <v>804</v>
      </c>
      <c r="B2092" s="221" t="s">
        <v>1951</v>
      </c>
      <c r="C2092" s="234" t="s">
        <v>805</v>
      </c>
      <c r="D2092" s="221" t="s">
        <v>32</v>
      </c>
      <c r="E2092" s="262">
        <v>10</v>
      </c>
      <c r="F2092" s="79"/>
    </row>
    <row r="2093" spans="1:6" ht="15.75" customHeight="1">
      <c r="A2093" s="227" t="s">
        <v>806</v>
      </c>
      <c r="B2093" s="221" t="s">
        <v>1951</v>
      </c>
      <c r="C2093" s="234" t="s">
        <v>807</v>
      </c>
      <c r="D2093" s="221" t="s">
        <v>32</v>
      </c>
      <c r="E2093" s="262">
        <v>1</v>
      </c>
      <c r="F2093" s="79"/>
    </row>
    <row r="2094" spans="1:6" ht="15.75" thickBot="1">
      <c r="A2094" s="1413"/>
      <c r="B2094" s="1414"/>
      <c r="C2094" s="1414"/>
      <c r="D2094" s="1414"/>
      <c r="E2094" s="1415"/>
      <c r="F2094" s="79"/>
    </row>
    <row r="2095" spans="1:6" ht="15.75" thickTop="1">
      <c r="A2095" s="1026"/>
      <c r="B2095" s="376"/>
      <c r="C2095" s="377"/>
      <c r="D2095" s="376"/>
      <c r="E2095" s="1027"/>
    </row>
    <row r="2096" spans="1:6" ht="15.75" thickBot="1">
      <c r="A2096" s="1006"/>
      <c r="B2096" s="353"/>
      <c r="C2096" s="354"/>
      <c r="D2096" s="353"/>
      <c r="E2096" s="1007"/>
    </row>
    <row r="2097" spans="1:5" ht="75" customHeight="1" thickTop="1">
      <c r="A2097" s="1318" t="s">
        <v>1868</v>
      </c>
      <c r="B2097" s="1319"/>
      <c r="C2097" s="1319"/>
      <c r="D2097" s="1319"/>
      <c r="E2097" s="1320"/>
    </row>
    <row r="2098" spans="1:5" ht="15.75">
      <c r="A2098" s="1351"/>
      <c r="B2098" s="1352"/>
      <c r="C2098" s="1352"/>
      <c r="D2098" s="1352"/>
      <c r="E2098" s="1353"/>
    </row>
    <row r="2099" spans="1:5" ht="20.25">
      <c r="A2099" s="1354" t="s">
        <v>1911</v>
      </c>
      <c r="B2099" s="1355"/>
      <c r="C2099" s="1355"/>
      <c r="D2099" s="1355"/>
      <c r="E2099" s="1356"/>
    </row>
    <row r="2100" spans="1:5" ht="20.25">
      <c r="A2100" s="1354"/>
      <c r="B2100" s="1355"/>
      <c r="C2100" s="1355"/>
      <c r="D2100" s="1355"/>
      <c r="E2100" s="1356"/>
    </row>
    <row r="2101" spans="1:5" ht="20.25">
      <c r="A2101" s="1357" t="s">
        <v>1883</v>
      </c>
      <c r="B2101" s="1358"/>
      <c r="C2101" s="1358"/>
      <c r="D2101" s="1358"/>
      <c r="E2101" s="1359"/>
    </row>
    <row r="2102" spans="1:5" ht="20.25">
      <c r="A2102" s="981"/>
      <c r="B2102" s="982"/>
      <c r="C2102" s="982"/>
      <c r="D2102" s="982"/>
      <c r="E2102" s="983"/>
    </row>
    <row r="2103" spans="1:5" ht="78" customHeight="1">
      <c r="A2103" s="981"/>
      <c r="B2103" s="982"/>
      <c r="C2103" s="982"/>
      <c r="D2103" s="982"/>
      <c r="E2103" s="983"/>
    </row>
    <row r="2104" spans="1:5" ht="20.25">
      <c r="A2104" s="981"/>
      <c r="B2104" s="982"/>
      <c r="C2104" s="982"/>
      <c r="D2104" s="982"/>
      <c r="E2104" s="983"/>
    </row>
    <row r="2105" spans="1:5">
      <c r="A2105" s="55"/>
      <c r="B2105" s="5"/>
      <c r="C2105" s="4"/>
      <c r="D2105" s="5"/>
      <c r="E2105" s="57"/>
    </row>
    <row r="2106" spans="1:5">
      <c r="A2106" s="55"/>
      <c r="B2106" s="6"/>
      <c r="C2106" s="3"/>
      <c r="D2106" s="6"/>
      <c r="E2106" s="58"/>
    </row>
    <row r="2107" spans="1:5">
      <c r="A2107" s="1360" t="s">
        <v>0</v>
      </c>
      <c r="B2107" s="1361"/>
      <c r="C2107" s="1361"/>
      <c r="D2107" s="1361"/>
      <c r="E2107" s="1362"/>
    </row>
    <row r="2108" spans="1:5">
      <c r="A2108" s="1379" t="s">
        <v>1</v>
      </c>
      <c r="B2108" s="1380"/>
      <c r="C2108" s="1380"/>
      <c r="D2108" s="1380"/>
      <c r="E2108" s="1381"/>
    </row>
    <row r="2109" spans="1:5" ht="18.75" customHeight="1">
      <c r="A2109" s="712" t="s">
        <v>2</v>
      </c>
      <c r="B2109" s="714">
        <v>45</v>
      </c>
      <c r="C2109" s="974" t="s">
        <v>3</v>
      </c>
      <c r="D2109" s="1408" t="s">
        <v>4</v>
      </c>
      <c r="E2109" s="1409"/>
    </row>
    <row r="2110" spans="1:5" ht="18.75" customHeight="1">
      <c r="A2110" s="717" t="s">
        <v>662</v>
      </c>
      <c r="B2110" s="716" t="s">
        <v>6</v>
      </c>
      <c r="C2110" s="715" t="s">
        <v>7</v>
      </c>
      <c r="D2110" s="1325" t="s">
        <v>8</v>
      </c>
      <c r="E2110" s="1326"/>
    </row>
    <row r="2111" spans="1:5" ht="54.75" customHeight="1">
      <c r="A2111" s="718" t="s">
        <v>662</v>
      </c>
      <c r="B2111" s="716" t="s">
        <v>1869</v>
      </c>
      <c r="C2111" s="715" t="s">
        <v>666</v>
      </c>
      <c r="D2111" s="1325" t="s">
        <v>667</v>
      </c>
      <c r="E2111" s="1326"/>
    </row>
    <row r="2112" spans="1:5" ht="29.25" customHeight="1">
      <c r="A2112" s="719"/>
      <c r="B2112" s="716" t="s">
        <v>1869</v>
      </c>
      <c r="C2112" s="715" t="s">
        <v>668</v>
      </c>
      <c r="D2112" s="1325" t="s">
        <v>669</v>
      </c>
      <c r="E2112" s="1326"/>
    </row>
    <row r="2113" spans="1:6" ht="15" customHeight="1">
      <c r="A2113" s="63"/>
      <c r="B2113" s="48"/>
      <c r="C2113" s="32"/>
      <c r="D2113" s="48"/>
      <c r="E2113" s="122"/>
    </row>
    <row r="2114" spans="1:6" ht="15" customHeight="1">
      <c r="A2114" s="63"/>
      <c r="B2114" s="5"/>
      <c r="C2114" s="4"/>
      <c r="D2114" s="5"/>
      <c r="E2114" s="57"/>
    </row>
    <row r="2115" spans="1:6" ht="15.75">
      <c r="A2115" s="984"/>
      <c r="B2115" s="737"/>
      <c r="C2115" s="738"/>
      <c r="D2115" s="739"/>
      <c r="E2115" s="740"/>
    </row>
    <row r="2116" spans="1:6" ht="15.75">
      <c r="A2116" s="916"/>
      <c r="B2116" s="1327"/>
      <c r="C2116" s="1328"/>
      <c r="D2116" s="1328"/>
      <c r="E2116" s="1329"/>
    </row>
    <row r="2117" spans="1:6" ht="15.75" thickBot="1">
      <c r="A2117" s="64"/>
      <c r="B2117" s="2"/>
      <c r="C2117" s="990"/>
      <c r="D2117" s="2"/>
      <c r="E2117" s="65"/>
    </row>
    <row r="2118" spans="1:6" ht="15" customHeight="1">
      <c r="A2118" s="1339" t="s">
        <v>1868</v>
      </c>
      <c r="B2118" s="1340"/>
      <c r="C2118" s="1341"/>
      <c r="D2118" s="1393" t="s">
        <v>1911</v>
      </c>
      <c r="E2118" s="1394"/>
    </row>
    <row r="2119" spans="1:6">
      <c r="A2119" s="1342"/>
      <c r="B2119" s="1343"/>
      <c r="C2119" s="1344"/>
      <c r="D2119" s="1395"/>
      <c r="E2119" s="1396"/>
    </row>
    <row r="2120" spans="1:6">
      <c r="A2120" s="1342"/>
      <c r="B2120" s="1343"/>
      <c r="C2120" s="1344"/>
      <c r="D2120" s="1397" t="s">
        <v>1883</v>
      </c>
      <c r="E2120" s="1398"/>
    </row>
    <row r="2121" spans="1:6" ht="15.75" thickBot="1">
      <c r="A2121" s="1345"/>
      <c r="B2121" s="1346"/>
      <c r="C2121" s="1347"/>
      <c r="D2121" s="1374"/>
      <c r="E2121" s="1375"/>
    </row>
    <row r="2122" spans="1:6" ht="15.75" thickTop="1">
      <c r="A2122" s="209" t="s">
        <v>13</v>
      </c>
      <c r="B2122" s="210" t="s">
        <v>670</v>
      </c>
      <c r="C2122" s="210" t="s">
        <v>671</v>
      </c>
      <c r="D2122" s="210" t="s">
        <v>672</v>
      </c>
      <c r="E2122" s="406" t="s">
        <v>17</v>
      </c>
      <c r="F2122" s="79"/>
    </row>
    <row r="2123" spans="1:6">
      <c r="A2123" s="209">
        <v>1</v>
      </c>
      <c r="B2123" s="210">
        <v>2</v>
      </c>
      <c r="C2123" s="210">
        <v>3</v>
      </c>
      <c r="D2123" s="210">
        <v>4</v>
      </c>
      <c r="E2123" s="406">
        <v>5</v>
      </c>
      <c r="F2123" s="79"/>
    </row>
    <row r="2124" spans="1:6" ht="21.75" customHeight="1">
      <c r="A2124" s="1333" t="s">
        <v>1271</v>
      </c>
      <c r="B2124" s="1334"/>
      <c r="C2124" s="1334"/>
      <c r="D2124" s="1334"/>
      <c r="E2124" s="1335"/>
      <c r="F2124" s="79"/>
    </row>
    <row r="2125" spans="1:6">
      <c r="A2125" s="209"/>
      <c r="B2125" s="210" t="s">
        <v>452</v>
      </c>
      <c r="C2125" s="1312" t="s">
        <v>1272</v>
      </c>
      <c r="D2125" s="1313"/>
      <c r="E2125" s="1314"/>
      <c r="F2125" s="79"/>
    </row>
    <row r="2126" spans="1:6">
      <c r="A2126" s="209"/>
      <c r="B2126" s="980" t="s">
        <v>1273</v>
      </c>
      <c r="C2126" s="1312" t="s">
        <v>1274</v>
      </c>
      <c r="D2126" s="1313"/>
      <c r="E2126" s="1314"/>
      <c r="F2126" s="79"/>
    </row>
    <row r="2127" spans="1:6">
      <c r="A2127" s="211" t="s">
        <v>1369</v>
      </c>
      <c r="B2127" s="210" t="s">
        <v>1952</v>
      </c>
      <c r="C2127" s="212" t="s">
        <v>676</v>
      </c>
      <c r="D2127" s="213" t="s">
        <v>28</v>
      </c>
      <c r="E2127" s="407">
        <v>52</v>
      </c>
      <c r="F2127" s="79"/>
    </row>
    <row r="2128" spans="1:6">
      <c r="A2128" s="209"/>
      <c r="B2128" s="980" t="s">
        <v>663</v>
      </c>
      <c r="C2128" s="1312" t="s">
        <v>1722</v>
      </c>
      <c r="D2128" s="1313"/>
      <c r="E2128" s="1314"/>
      <c r="F2128" s="79"/>
    </row>
    <row r="2129" spans="1:6">
      <c r="A2129" s="211" t="s">
        <v>1370</v>
      </c>
      <c r="B2129" s="210" t="s">
        <v>1951</v>
      </c>
      <c r="C2129" s="212" t="s">
        <v>1275</v>
      </c>
      <c r="D2129" s="213" t="s">
        <v>28</v>
      </c>
      <c r="E2129" s="214">
        <v>55</v>
      </c>
      <c r="F2129" s="79"/>
    </row>
    <row r="2130" spans="1:6" ht="28.5" customHeight="1">
      <c r="A2130" s="209"/>
      <c r="B2130" s="980" t="s">
        <v>1276</v>
      </c>
      <c r="C2130" s="1312" t="s">
        <v>1277</v>
      </c>
      <c r="D2130" s="1313"/>
      <c r="E2130" s="1314"/>
      <c r="F2130" s="79"/>
    </row>
    <row r="2131" spans="1:6" ht="25.5">
      <c r="A2131" s="211" t="s">
        <v>1371</v>
      </c>
      <c r="B2131" s="210" t="s">
        <v>1951</v>
      </c>
      <c r="C2131" s="212" t="s">
        <v>1278</v>
      </c>
      <c r="D2131" s="210" t="s">
        <v>28</v>
      </c>
      <c r="E2131" s="407">
        <v>52</v>
      </c>
      <c r="F2131" s="79"/>
    </row>
    <row r="2132" spans="1:6">
      <c r="A2132" s="211" t="s">
        <v>1372</v>
      </c>
      <c r="B2132" s="210" t="s">
        <v>1951</v>
      </c>
      <c r="C2132" s="212" t="s">
        <v>1279</v>
      </c>
      <c r="D2132" s="210" t="s">
        <v>28</v>
      </c>
      <c r="E2132" s="407">
        <v>4</v>
      </c>
      <c r="F2132" s="79"/>
    </row>
    <row r="2133" spans="1:6">
      <c r="A2133" s="211" t="s">
        <v>1374</v>
      </c>
      <c r="B2133" s="210" t="s">
        <v>1951</v>
      </c>
      <c r="C2133" s="215" t="s">
        <v>1280</v>
      </c>
      <c r="D2133" s="210" t="s">
        <v>28</v>
      </c>
      <c r="E2133" s="407">
        <v>58</v>
      </c>
      <c r="F2133" s="79"/>
    </row>
    <row r="2134" spans="1:6">
      <c r="A2134" s="211" t="s">
        <v>1375</v>
      </c>
      <c r="B2134" s="210" t="s">
        <v>1951</v>
      </c>
      <c r="C2134" s="215" t="s">
        <v>1281</v>
      </c>
      <c r="D2134" s="210" t="s">
        <v>28</v>
      </c>
      <c r="E2134" s="407">
        <v>4</v>
      </c>
      <c r="F2134" s="79"/>
    </row>
    <row r="2135" spans="1:6">
      <c r="A2135" s="211" t="s">
        <v>1376</v>
      </c>
      <c r="B2135" s="210" t="s">
        <v>1951</v>
      </c>
      <c r="C2135" s="215" t="s">
        <v>1282</v>
      </c>
      <c r="D2135" s="210" t="s">
        <v>149</v>
      </c>
      <c r="E2135" s="407">
        <v>1</v>
      </c>
      <c r="F2135" s="79"/>
    </row>
    <row r="2136" spans="1:6">
      <c r="A2136" s="211" t="s">
        <v>1377</v>
      </c>
      <c r="B2136" s="210" t="s">
        <v>1951</v>
      </c>
      <c r="C2136" s="212" t="s">
        <v>1283</v>
      </c>
      <c r="D2136" s="210" t="s">
        <v>32</v>
      </c>
      <c r="E2136" s="407">
        <v>1</v>
      </c>
      <c r="F2136" s="79"/>
    </row>
    <row r="2137" spans="1:6">
      <c r="A2137" s="211" t="s">
        <v>1378</v>
      </c>
      <c r="B2137" s="210" t="s">
        <v>1951</v>
      </c>
      <c r="C2137" s="212" t="s">
        <v>1284</v>
      </c>
      <c r="D2137" s="210" t="s">
        <v>1723</v>
      </c>
      <c r="E2137" s="407">
        <f>0.08*E2131</f>
        <v>4.16</v>
      </c>
      <c r="F2137" s="79"/>
    </row>
    <row r="2138" spans="1:6">
      <c r="A2138" s="211" t="s">
        <v>1379</v>
      </c>
      <c r="B2138" s="210" t="s">
        <v>1951</v>
      </c>
      <c r="C2138" s="212" t="s">
        <v>1285</v>
      </c>
      <c r="D2138" s="210" t="s">
        <v>1723</v>
      </c>
      <c r="E2138" s="407">
        <f>0.08*E2131</f>
        <v>4.16</v>
      </c>
      <c r="F2138" s="79"/>
    </row>
    <row r="2139" spans="1:6">
      <c r="A2139" s="1306"/>
      <c r="B2139" s="1307"/>
      <c r="C2139" s="1307"/>
      <c r="D2139" s="1307"/>
      <c r="E2139" s="1308"/>
      <c r="F2139" s="79"/>
    </row>
    <row r="2140" spans="1:6" ht="32.25" customHeight="1">
      <c r="A2140" s="1330" t="s">
        <v>1286</v>
      </c>
      <c r="B2140" s="1331"/>
      <c r="C2140" s="1331"/>
      <c r="D2140" s="1331"/>
      <c r="E2140" s="1332"/>
      <c r="F2140" s="79"/>
    </row>
    <row r="2141" spans="1:6">
      <c r="A2141" s="209"/>
      <c r="B2141" s="210" t="s">
        <v>452</v>
      </c>
      <c r="C2141" s="1312" t="s">
        <v>1287</v>
      </c>
      <c r="D2141" s="1313"/>
      <c r="E2141" s="1314"/>
      <c r="F2141" s="79"/>
    </row>
    <row r="2142" spans="1:6">
      <c r="A2142" s="209"/>
      <c r="B2142" s="980" t="s">
        <v>1273</v>
      </c>
      <c r="C2142" s="1309" t="s">
        <v>1274</v>
      </c>
      <c r="D2142" s="1310"/>
      <c r="E2142" s="1311"/>
      <c r="F2142" s="79"/>
    </row>
    <row r="2143" spans="1:6">
      <c r="A2143" s="211" t="s">
        <v>1380</v>
      </c>
      <c r="B2143" s="210" t="s">
        <v>1952</v>
      </c>
      <c r="C2143" s="212" t="s">
        <v>676</v>
      </c>
      <c r="D2143" s="213" t="s">
        <v>28</v>
      </c>
      <c r="E2143" s="407">
        <v>35</v>
      </c>
      <c r="F2143" s="79"/>
    </row>
    <row r="2144" spans="1:6">
      <c r="A2144" s="209"/>
      <c r="B2144" s="980" t="s">
        <v>663</v>
      </c>
      <c r="C2144" s="1312" t="s">
        <v>1722</v>
      </c>
      <c r="D2144" s="1313"/>
      <c r="E2144" s="1314"/>
      <c r="F2144" s="79"/>
    </row>
    <row r="2145" spans="1:6">
      <c r="A2145" s="211" t="s">
        <v>1381</v>
      </c>
      <c r="B2145" s="210" t="s">
        <v>1951</v>
      </c>
      <c r="C2145" s="212" t="s">
        <v>1288</v>
      </c>
      <c r="D2145" s="213" t="s">
        <v>149</v>
      </c>
      <c r="E2145" s="214">
        <v>2</v>
      </c>
      <c r="F2145" s="79"/>
    </row>
    <row r="2146" spans="1:6">
      <c r="A2146" s="211" t="s">
        <v>1382</v>
      </c>
      <c r="B2146" s="210" t="s">
        <v>1951</v>
      </c>
      <c r="C2146" s="212" t="s">
        <v>1289</v>
      </c>
      <c r="D2146" s="213" t="s">
        <v>28</v>
      </c>
      <c r="E2146" s="214">
        <v>55</v>
      </c>
      <c r="F2146" s="79"/>
    </row>
    <row r="2147" spans="1:6" ht="33" customHeight="1">
      <c r="A2147" s="209"/>
      <c r="B2147" s="980" t="s">
        <v>1276</v>
      </c>
      <c r="C2147" s="1312" t="s">
        <v>1277</v>
      </c>
      <c r="D2147" s="1313"/>
      <c r="E2147" s="1314"/>
      <c r="F2147" s="79"/>
    </row>
    <row r="2148" spans="1:6">
      <c r="A2148" s="211" t="s">
        <v>1383</v>
      </c>
      <c r="B2148" s="210" t="s">
        <v>1951</v>
      </c>
      <c r="C2148" s="212" t="s">
        <v>1744</v>
      </c>
      <c r="D2148" s="210" t="s">
        <v>149</v>
      </c>
      <c r="E2148" s="407">
        <v>1</v>
      </c>
      <c r="F2148" s="79"/>
    </row>
    <row r="2149" spans="1:6" ht="25.5">
      <c r="A2149" s="211" t="s">
        <v>1385</v>
      </c>
      <c r="B2149" s="210" t="s">
        <v>1951</v>
      </c>
      <c r="C2149" s="212" t="s">
        <v>1745</v>
      </c>
      <c r="D2149" s="213" t="s">
        <v>149</v>
      </c>
      <c r="E2149" s="214">
        <v>1</v>
      </c>
      <c r="F2149" s="79"/>
    </row>
    <row r="2150" spans="1:6">
      <c r="A2150" s="211" t="s">
        <v>1386</v>
      </c>
      <c r="B2150" s="210" t="s">
        <v>1951</v>
      </c>
      <c r="C2150" s="212" t="s">
        <v>1290</v>
      </c>
      <c r="D2150" s="210" t="s">
        <v>28</v>
      </c>
      <c r="E2150" s="407">
        <v>55</v>
      </c>
      <c r="F2150" s="79"/>
    </row>
    <row r="2151" spans="1:6">
      <c r="A2151" s="211" t="s">
        <v>1387</v>
      </c>
      <c r="B2151" s="210" t="s">
        <v>1951</v>
      </c>
      <c r="C2151" s="212" t="s">
        <v>1291</v>
      </c>
      <c r="D2151" s="210" t="s">
        <v>28</v>
      </c>
      <c r="E2151" s="407">
        <v>30</v>
      </c>
      <c r="F2151" s="79"/>
    </row>
    <row r="2152" spans="1:6">
      <c r="A2152" s="211" t="s">
        <v>1388</v>
      </c>
      <c r="B2152" s="210" t="s">
        <v>1951</v>
      </c>
      <c r="C2152" s="212" t="s">
        <v>1292</v>
      </c>
      <c r="D2152" s="210" t="s">
        <v>28</v>
      </c>
      <c r="E2152" s="407">
        <v>30</v>
      </c>
      <c r="F2152" s="79"/>
    </row>
    <row r="2153" spans="1:6">
      <c r="A2153" s="211" t="s">
        <v>1389</v>
      </c>
      <c r="B2153" s="210" t="s">
        <v>1951</v>
      </c>
      <c r="C2153" s="212" t="s">
        <v>1293</v>
      </c>
      <c r="D2153" s="210" t="s">
        <v>149</v>
      </c>
      <c r="E2153" s="407">
        <v>2</v>
      </c>
      <c r="F2153" s="79"/>
    </row>
    <row r="2154" spans="1:6">
      <c r="A2154" s="1176" t="s">
        <v>1988</v>
      </c>
      <c r="B2154" s="1177" t="s">
        <v>1951</v>
      </c>
      <c r="C2154" s="1178" t="s">
        <v>1989</v>
      </c>
      <c r="D2154" s="1177" t="s">
        <v>149</v>
      </c>
      <c r="E2154" s="1179">
        <v>1</v>
      </c>
      <c r="F2154" s="79"/>
    </row>
    <row r="2155" spans="1:6">
      <c r="A2155" s="211" t="s">
        <v>1390</v>
      </c>
      <c r="B2155" s="210" t="s">
        <v>1951</v>
      </c>
      <c r="C2155" s="212" t="s">
        <v>1294</v>
      </c>
      <c r="D2155" s="210" t="s">
        <v>32</v>
      </c>
      <c r="E2155" s="407">
        <v>1</v>
      </c>
      <c r="F2155" s="79"/>
    </row>
    <row r="2156" spans="1:6">
      <c r="A2156" s="211" t="s">
        <v>1391</v>
      </c>
      <c r="B2156" s="210" t="s">
        <v>1951</v>
      </c>
      <c r="C2156" s="212" t="s">
        <v>1284</v>
      </c>
      <c r="D2156" s="210" t="s">
        <v>1723</v>
      </c>
      <c r="E2156" s="407">
        <f>0.3</f>
        <v>0.3</v>
      </c>
      <c r="F2156" s="79"/>
    </row>
    <row r="2157" spans="1:6">
      <c r="A2157" s="211" t="s">
        <v>1392</v>
      </c>
      <c r="B2157" s="210" t="s">
        <v>1951</v>
      </c>
      <c r="C2157" s="212" t="s">
        <v>1285</v>
      </c>
      <c r="D2157" s="210" t="s">
        <v>1723</v>
      </c>
      <c r="E2157" s="407">
        <v>0.3</v>
      </c>
      <c r="F2157" s="79"/>
    </row>
    <row r="2158" spans="1:6">
      <c r="A2158" s="1306"/>
      <c r="B2158" s="1307"/>
      <c r="C2158" s="1307"/>
      <c r="D2158" s="1307"/>
      <c r="E2158" s="1308"/>
      <c r="F2158" s="79"/>
    </row>
    <row r="2159" spans="1:6" ht="15.75" thickBot="1">
      <c r="A2159" s="1399"/>
      <c r="B2159" s="1400"/>
      <c r="C2159" s="1400"/>
      <c r="D2159" s="1400"/>
      <c r="E2159" s="1401"/>
      <c r="F2159" s="79"/>
    </row>
    <row r="2160" spans="1:6" ht="35.25" customHeight="1">
      <c r="A2160" s="1333" t="s">
        <v>1296</v>
      </c>
      <c r="B2160" s="1334"/>
      <c r="C2160" s="1334"/>
      <c r="D2160" s="1334"/>
      <c r="E2160" s="1335"/>
      <c r="F2160" s="79"/>
    </row>
    <row r="2161" spans="1:6">
      <c r="A2161" s="209"/>
      <c r="B2161" s="210" t="s">
        <v>452</v>
      </c>
      <c r="C2161" s="1312" t="s">
        <v>1287</v>
      </c>
      <c r="D2161" s="1313"/>
      <c r="E2161" s="1314"/>
      <c r="F2161" s="79"/>
    </row>
    <row r="2162" spans="1:6">
      <c r="A2162" s="209"/>
      <c r="B2162" s="980" t="s">
        <v>1273</v>
      </c>
      <c r="C2162" s="1312" t="s">
        <v>1274</v>
      </c>
      <c r="D2162" s="1313"/>
      <c r="E2162" s="1314"/>
      <c r="F2162" s="79"/>
    </row>
    <row r="2163" spans="1:6">
      <c r="A2163" s="211" t="s">
        <v>1393</v>
      </c>
      <c r="B2163" s="210" t="s">
        <v>1952</v>
      </c>
      <c r="C2163" s="212" t="s">
        <v>676</v>
      </c>
      <c r="D2163" s="213" t="s">
        <v>28</v>
      </c>
      <c r="E2163" s="407">
        <v>5</v>
      </c>
      <c r="F2163" s="79"/>
    </row>
    <row r="2164" spans="1:6">
      <c r="A2164" s="209"/>
      <c r="B2164" s="980" t="s">
        <v>663</v>
      </c>
      <c r="C2164" s="1312" t="s">
        <v>1722</v>
      </c>
      <c r="D2164" s="1313"/>
      <c r="E2164" s="1314"/>
      <c r="F2164" s="79"/>
    </row>
    <row r="2165" spans="1:6">
      <c r="A2165" s="211" t="s">
        <v>1384</v>
      </c>
      <c r="B2165" s="210" t="s">
        <v>1951</v>
      </c>
      <c r="C2165" s="212" t="s">
        <v>1288</v>
      </c>
      <c r="D2165" s="213" t="s">
        <v>149</v>
      </c>
      <c r="E2165" s="214">
        <v>1</v>
      </c>
      <c r="F2165" s="79"/>
    </row>
    <row r="2166" spans="1:6" ht="15.75" customHeight="1">
      <c r="A2166" s="211" t="s">
        <v>1394</v>
      </c>
      <c r="B2166" s="210" t="s">
        <v>1951</v>
      </c>
      <c r="C2166" s="212" t="s">
        <v>1297</v>
      </c>
      <c r="D2166" s="213" t="s">
        <v>28</v>
      </c>
      <c r="E2166" s="214">
        <v>26</v>
      </c>
      <c r="F2166" s="79"/>
    </row>
    <row r="2167" spans="1:6" ht="26.25" customHeight="1">
      <c r="A2167" s="209"/>
      <c r="B2167" s="980" t="s">
        <v>1276</v>
      </c>
      <c r="C2167" s="1312" t="s">
        <v>1277</v>
      </c>
      <c r="D2167" s="1313"/>
      <c r="E2167" s="1314"/>
      <c r="F2167" s="79"/>
    </row>
    <row r="2168" spans="1:6">
      <c r="A2168" s="211" t="s">
        <v>1395</v>
      </c>
      <c r="B2168" s="210" t="s">
        <v>1951</v>
      </c>
      <c r="C2168" s="212" t="s">
        <v>1746</v>
      </c>
      <c r="D2168" s="210" t="s">
        <v>149</v>
      </c>
      <c r="E2168" s="407">
        <v>1</v>
      </c>
      <c r="F2168" s="79"/>
    </row>
    <row r="2169" spans="1:6">
      <c r="A2169" s="211" t="s">
        <v>1396</v>
      </c>
      <c r="B2169" s="210" t="s">
        <v>1951</v>
      </c>
      <c r="C2169" s="212" t="s">
        <v>1293</v>
      </c>
      <c r="D2169" s="210" t="s">
        <v>149</v>
      </c>
      <c r="E2169" s="407">
        <v>1</v>
      </c>
      <c r="F2169" s="79"/>
    </row>
    <row r="2170" spans="1:6">
      <c r="A2170" s="209"/>
      <c r="B2170" s="210" t="s">
        <v>452</v>
      </c>
      <c r="C2170" s="1312" t="s">
        <v>1298</v>
      </c>
      <c r="D2170" s="1313"/>
      <c r="E2170" s="1314"/>
      <c r="F2170" s="79"/>
    </row>
    <row r="2171" spans="1:6">
      <c r="A2171" s="209"/>
      <c r="B2171" s="980" t="s">
        <v>1273</v>
      </c>
      <c r="C2171" s="1312" t="s">
        <v>1274</v>
      </c>
      <c r="D2171" s="1313"/>
      <c r="E2171" s="1314"/>
      <c r="F2171" s="79"/>
    </row>
    <row r="2172" spans="1:6">
      <c r="A2172" s="211" t="s">
        <v>1397</v>
      </c>
      <c r="B2172" s="210" t="s">
        <v>1952</v>
      </c>
      <c r="C2172" s="212" t="s">
        <v>676</v>
      </c>
      <c r="D2172" s="213" t="s">
        <v>28</v>
      </c>
      <c r="E2172" s="407">
        <v>80</v>
      </c>
      <c r="F2172" s="79"/>
    </row>
    <row r="2173" spans="1:6">
      <c r="A2173" s="209"/>
      <c r="B2173" s="980" t="s">
        <v>663</v>
      </c>
      <c r="C2173" s="1312" t="s">
        <v>1722</v>
      </c>
      <c r="D2173" s="1313"/>
      <c r="E2173" s="1314"/>
      <c r="F2173" s="79"/>
    </row>
    <row r="2174" spans="1:6" ht="15.75" customHeight="1">
      <c r="A2174" s="211" t="s">
        <v>1398</v>
      </c>
      <c r="B2174" s="210" t="s">
        <v>1951</v>
      </c>
      <c r="C2174" s="212" t="s">
        <v>1299</v>
      </c>
      <c r="D2174" s="213" t="s">
        <v>28</v>
      </c>
      <c r="E2174" s="214">
        <v>7</v>
      </c>
      <c r="F2174" s="79"/>
    </row>
    <row r="2175" spans="1:6" ht="27" customHeight="1">
      <c r="A2175" s="209"/>
      <c r="B2175" s="980" t="s">
        <v>1276</v>
      </c>
      <c r="C2175" s="1312" t="s">
        <v>1277</v>
      </c>
      <c r="D2175" s="1313"/>
      <c r="E2175" s="1314"/>
      <c r="F2175" s="79"/>
    </row>
    <row r="2176" spans="1:6" ht="25.5">
      <c r="A2176" s="211" t="s">
        <v>1400</v>
      </c>
      <c r="B2176" s="210" t="s">
        <v>1951</v>
      </c>
      <c r="C2176" s="212" t="s">
        <v>1300</v>
      </c>
      <c r="D2176" s="210" t="s">
        <v>28</v>
      </c>
      <c r="E2176" s="407">
        <v>40</v>
      </c>
      <c r="F2176" s="79"/>
    </row>
    <row r="2177" spans="1:6" ht="25.5">
      <c r="A2177" s="211" t="s">
        <v>1401</v>
      </c>
      <c r="B2177" s="210" t="s">
        <v>1951</v>
      </c>
      <c r="C2177" s="212" t="s">
        <v>1301</v>
      </c>
      <c r="D2177" s="210" t="s">
        <v>28</v>
      </c>
      <c r="E2177" s="407">
        <v>30</v>
      </c>
      <c r="F2177" s="79"/>
    </row>
    <row r="2178" spans="1:6">
      <c r="A2178" s="211" t="s">
        <v>1402</v>
      </c>
      <c r="B2178" s="210" t="s">
        <v>1951</v>
      </c>
      <c r="C2178" s="212" t="s">
        <v>1279</v>
      </c>
      <c r="D2178" s="210" t="s">
        <v>28</v>
      </c>
      <c r="E2178" s="407">
        <v>32</v>
      </c>
      <c r="F2178" s="79"/>
    </row>
    <row r="2179" spans="1:6">
      <c r="A2179" s="211" t="s">
        <v>1403</v>
      </c>
      <c r="B2179" s="210" t="s">
        <v>1951</v>
      </c>
      <c r="C2179" s="212" t="s">
        <v>1302</v>
      </c>
      <c r="D2179" s="210" t="s">
        <v>28</v>
      </c>
      <c r="E2179" s="407">
        <v>7</v>
      </c>
      <c r="F2179" s="79"/>
    </row>
    <row r="2180" spans="1:6">
      <c r="A2180" s="211" t="s">
        <v>1404</v>
      </c>
      <c r="B2180" s="210" t="s">
        <v>1951</v>
      </c>
      <c r="C2180" s="215" t="s">
        <v>1303</v>
      </c>
      <c r="D2180" s="210" t="s">
        <v>28</v>
      </c>
      <c r="E2180" s="407">
        <v>21</v>
      </c>
      <c r="F2180" s="79"/>
    </row>
    <row r="2181" spans="1:6">
      <c r="A2181" s="211" t="s">
        <v>1405</v>
      </c>
      <c r="B2181" s="210" t="s">
        <v>1951</v>
      </c>
      <c r="C2181" s="215" t="s">
        <v>1304</v>
      </c>
      <c r="D2181" s="210" t="s">
        <v>28</v>
      </c>
      <c r="E2181" s="407">
        <v>20</v>
      </c>
      <c r="F2181" s="79"/>
    </row>
    <row r="2182" spans="1:6">
      <c r="A2182" s="211" t="s">
        <v>1406</v>
      </c>
      <c r="B2182" s="210" t="s">
        <v>1951</v>
      </c>
      <c r="C2182" s="215" t="s">
        <v>1305</v>
      </c>
      <c r="D2182" s="210" t="s">
        <v>28</v>
      </c>
      <c r="E2182" s="407">
        <v>49</v>
      </c>
      <c r="F2182" s="79"/>
    </row>
    <row r="2183" spans="1:6" ht="24" customHeight="1">
      <c r="A2183" s="211" t="s">
        <v>1407</v>
      </c>
      <c r="B2183" s="210" t="s">
        <v>1951</v>
      </c>
      <c r="C2183" s="215" t="s">
        <v>1306</v>
      </c>
      <c r="D2183" s="210" t="s">
        <v>28</v>
      </c>
      <c r="E2183" s="407">
        <v>12</v>
      </c>
      <c r="F2183" s="79"/>
    </row>
    <row r="2184" spans="1:6">
      <c r="A2184" s="211" t="s">
        <v>1408</v>
      </c>
      <c r="B2184" s="210" t="s">
        <v>1951</v>
      </c>
      <c r="C2184" s="212" t="s">
        <v>1307</v>
      </c>
      <c r="D2184" s="210" t="s">
        <v>149</v>
      </c>
      <c r="E2184" s="407">
        <v>1</v>
      </c>
      <c r="F2184" s="79"/>
    </row>
    <row r="2185" spans="1:6">
      <c r="A2185" s="211" t="s">
        <v>1409</v>
      </c>
      <c r="B2185" s="210" t="s">
        <v>1951</v>
      </c>
      <c r="C2185" s="212" t="s">
        <v>1283</v>
      </c>
      <c r="D2185" s="210" t="s">
        <v>32</v>
      </c>
      <c r="E2185" s="407">
        <v>1</v>
      </c>
      <c r="F2185" s="79"/>
    </row>
    <row r="2186" spans="1:6">
      <c r="A2186" s="211" t="s">
        <v>1410</v>
      </c>
      <c r="B2186" s="210" t="s">
        <v>1951</v>
      </c>
      <c r="C2186" s="212" t="s">
        <v>1284</v>
      </c>
      <c r="D2186" s="210" t="s">
        <v>1723</v>
      </c>
      <c r="E2186" s="407">
        <f>0.3</f>
        <v>0.3</v>
      </c>
      <c r="F2186" s="79"/>
    </row>
    <row r="2187" spans="1:6">
      <c r="A2187" s="211" t="s">
        <v>1411</v>
      </c>
      <c r="B2187" s="210" t="s">
        <v>1951</v>
      </c>
      <c r="C2187" s="212" t="s">
        <v>1285</v>
      </c>
      <c r="D2187" s="210" t="s">
        <v>1723</v>
      </c>
      <c r="E2187" s="407">
        <v>0.3</v>
      </c>
      <c r="F2187" s="79"/>
    </row>
    <row r="2188" spans="1:6">
      <c r="A2188" s="1390"/>
      <c r="B2188" s="1391"/>
      <c r="C2188" s="1391"/>
      <c r="D2188" s="1391"/>
      <c r="E2188" s="1392"/>
      <c r="F2188" s="79"/>
    </row>
    <row r="2189" spans="1:6" ht="27.75" customHeight="1">
      <c r="A2189" s="1333" t="s">
        <v>1309</v>
      </c>
      <c r="B2189" s="1334"/>
      <c r="C2189" s="1334"/>
      <c r="D2189" s="1334"/>
      <c r="E2189" s="1335"/>
      <c r="F2189" s="79"/>
    </row>
    <row r="2190" spans="1:6">
      <c r="A2190" s="209"/>
      <c r="B2190" s="210" t="s">
        <v>452</v>
      </c>
      <c r="C2190" s="1312" t="s">
        <v>1272</v>
      </c>
      <c r="D2190" s="1313"/>
      <c r="E2190" s="1314"/>
      <c r="F2190" s="79"/>
    </row>
    <row r="2191" spans="1:6">
      <c r="A2191" s="209"/>
      <c r="B2191" s="980" t="s">
        <v>1273</v>
      </c>
      <c r="C2191" s="1312" t="s">
        <v>1274</v>
      </c>
      <c r="D2191" s="1313"/>
      <c r="E2191" s="1314"/>
      <c r="F2191" s="79"/>
    </row>
    <row r="2192" spans="1:6" ht="18" customHeight="1">
      <c r="A2192" s="211" t="s">
        <v>1412</v>
      </c>
      <c r="B2192" s="210" t="s">
        <v>1952</v>
      </c>
      <c r="C2192" s="212" t="s">
        <v>676</v>
      </c>
      <c r="D2192" s="213" t="s">
        <v>28</v>
      </c>
      <c r="E2192" s="407">
        <v>80</v>
      </c>
      <c r="F2192" s="79"/>
    </row>
    <row r="2193" spans="1:6" ht="18" customHeight="1">
      <c r="A2193" s="209"/>
      <c r="B2193" s="980" t="s">
        <v>663</v>
      </c>
      <c r="C2193" s="1312" t="s">
        <v>1722</v>
      </c>
      <c r="D2193" s="1313"/>
      <c r="E2193" s="1314"/>
      <c r="F2193" s="79"/>
    </row>
    <row r="2194" spans="1:6" ht="15" customHeight="1">
      <c r="A2194" s="211" t="s">
        <v>1413</v>
      </c>
      <c r="B2194" s="210" t="s">
        <v>1951</v>
      </c>
      <c r="C2194" s="212" t="s">
        <v>1310</v>
      </c>
      <c r="D2194" s="213" t="s">
        <v>28</v>
      </c>
      <c r="E2194" s="214">
        <v>194</v>
      </c>
      <c r="F2194" s="79"/>
    </row>
    <row r="2195" spans="1:6" ht="26.25" customHeight="1">
      <c r="A2195" s="209"/>
      <c r="B2195" s="980" t="s">
        <v>1276</v>
      </c>
      <c r="C2195" s="1312" t="s">
        <v>1277</v>
      </c>
      <c r="D2195" s="1313"/>
      <c r="E2195" s="1314"/>
      <c r="F2195" s="79"/>
    </row>
    <row r="2196" spans="1:6" ht="25.5">
      <c r="A2196" s="211" t="s">
        <v>1414</v>
      </c>
      <c r="B2196" s="210" t="s">
        <v>1951</v>
      </c>
      <c r="C2196" s="212" t="s">
        <v>1300</v>
      </c>
      <c r="D2196" s="210" t="s">
        <v>28</v>
      </c>
      <c r="E2196" s="407">
        <f>200-E2197-E2198</f>
        <v>128</v>
      </c>
      <c r="F2196" s="79"/>
    </row>
    <row r="2197" spans="1:6">
      <c r="A2197" s="211" t="s">
        <v>1415</v>
      </c>
      <c r="B2197" s="210" t="s">
        <v>1951</v>
      </c>
      <c r="C2197" s="212" t="s">
        <v>1311</v>
      </c>
      <c r="D2197" s="210" t="s">
        <v>28</v>
      </c>
      <c r="E2197" s="407">
        <f>23+13</f>
        <v>36</v>
      </c>
      <c r="F2197" s="79"/>
    </row>
    <row r="2198" spans="1:6">
      <c r="A2198" s="211" t="s">
        <v>1416</v>
      </c>
      <c r="B2198" s="210" t="s">
        <v>1951</v>
      </c>
      <c r="C2198" s="212" t="s">
        <v>1312</v>
      </c>
      <c r="D2198" s="210" t="s">
        <v>28</v>
      </c>
      <c r="E2198" s="407">
        <f>23+13</f>
        <v>36</v>
      </c>
      <c r="F2198" s="79"/>
    </row>
    <row r="2199" spans="1:6">
      <c r="A2199" s="211" t="s">
        <v>1417</v>
      </c>
      <c r="B2199" s="210" t="s">
        <v>1951</v>
      </c>
      <c r="C2199" s="212" t="s">
        <v>1279</v>
      </c>
      <c r="D2199" s="210" t="s">
        <v>28</v>
      </c>
      <c r="E2199" s="407">
        <v>4</v>
      </c>
      <c r="F2199" s="79"/>
    </row>
    <row r="2200" spans="1:6">
      <c r="A2200" s="211" t="s">
        <v>1418</v>
      </c>
      <c r="B2200" s="210" t="s">
        <v>1951</v>
      </c>
      <c r="C2200" s="212" t="s">
        <v>1313</v>
      </c>
      <c r="D2200" s="210" t="s">
        <v>28</v>
      </c>
      <c r="E2200" s="407">
        <v>72</v>
      </c>
      <c r="F2200" s="79"/>
    </row>
    <row r="2201" spans="1:6">
      <c r="A2201" s="211" t="s">
        <v>1419</v>
      </c>
      <c r="B2201" s="210" t="s">
        <v>1951</v>
      </c>
      <c r="C2201" s="215" t="s">
        <v>1303</v>
      </c>
      <c r="D2201" s="210" t="s">
        <v>28</v>
      </c>
      <c r="E2201" s="407">
        <v>154</v>
      </c>
      <c r="F2201" s="79"/>
    </row>
    <row r="2202" spans="1:6">
      <c r="A2202" s="211" t="s">
        <v>1420</v>
      </c>
      <c r="B2202" s="210" t="s">
        <v>1951</v>
      </c>
      <c r="C2202" s="215" t="s">
        <v>1314</v>
      </c>
      <c r="D2202" s="210" t="s">
        <v>28</v>
      </c>
      <c r="E2202" s="407">
        <v>4</v>
      </c>
      <c r="F2202" s="79"/>
    </row>
    <row r="2203" spans="1:6">
      <c r="A2203" s="211" t="s">
        <v>1421</v>
      </c>
      <c r="B2203" s="210" t="s">
        <v>1951</v>
      </c>
      <c r="C2203" s="212" t="s">
        <v>1315</v>
      </c>
      <c r="D2203" s="210" t="s">
        <v>149</v>
      </c>
      <c r="E2203" s="407">
        <v>4</v>
      </c>
      <c r="F2203" s="79"/>
    </row>
    <row r="2204" spans="1:6">
      <c r="A2204" s="211" t="s">
        <v>1422</v>
      </c>
      <c r="B2204" s="210" t="s">
        <v>1951</v>
      </c>
      <c r="C2204" s="212" t="s">
        <v>1283</v>
      </c>
      <c r="D2204" s="210" t="s">
        <v>32</v>
      </c>
      <c r="E2204" s="407">
        <v>1</v>
      </c>
      <c r="F2204" s="79"/>
    </row>
    <row r="2205" spans="1:6">
      <c r="A2205" s="211" t="s">
        <v>1423</v>
      </c>
      <c r="B2205" s="210" t="s">
        <v>1951</v>
      </c>
      <c r="C2205" s="212" t="s">
        <v>1284</v>
      </c>
      <c r="D2205" s="210" t="s">
        <v>1723</v>
      </c>
      <c r="E2205" s="407">
        <f>0.08*E2196</f>
        <v>10.24</v>
      </c>
      <c r="F2205" s="79"/>
    </row>
    <row r="2206" spans="1:6">
      <c r="A2206" s="211" t="s">
        <v>1424</v>
      </c>
      <c r="B2206" s="210" t="s">
        <v>1951</v>
      </c>
      <c r="C2206" s="212" t="s">
        <v>1285</v>
      </c>
      <c r="D2206" s="210" t="s">
        <v>1723</v>
      </c>
      <c r="E2206" s="407">
        <f>0.08*E2196</f>
        <v>10.24</v>
      </c>
      <c r="F2206" s="79"/>
    </row>
    <row r="2207" spans="1:6">
      <c r="A2207" s="1390"/>
      <c r="B2207" s="1391"/>
      <c r="C2207" s="1391"/>
      <c r="D2207" s="1391"/>
      <c r="E2207" s="1392"/>
      <c r="F2207" s="79"/>
    </row>
    <row r="2208" spans="1:6" ht="27" customHeight="1">
      <c r="A2208" s="1333" t="s">
        <v>1317</v>
      </c>
      <c r="B2208" s="1334"/>
      <c r="C2208" s="1334"/>
      <c r="D2208" s="1334"/>
      <c r="E2208" s="1335"/>
      <c r="F2208" s="79"/>
    </row>
    <row r="2209" spans="1:6">
      <c r="A2209" s="209"/>
      <c r="B2209" s="210" t="s">
        <v>452</v>
      </c>
      <c r="C2209" s="1312" t="s">
        <v>1287</v>
      </c>
      <c r="D2209" s="1313"/>
      <c r="E2209" s="1314"/>
      <c r="F2209" s="79"/>
    </row>
    <row r="2210" spans="1:6">
      <c r="A2210" s="209"/>
      <c r="B2210" s="980" t="s">
        <v>1273</v>
      </c>
      <c r="C2210" s="1312" t="s">
        <v>1274</v>
      </c>
      <c r="D2210" s="1313"/>
      <c r="E2210" s="1314"/>
      <c r="F2210" s="79"/>
    </row>
    <row r="2211" spans="1:6">
      <c r="A2211" s="211" t="s">
        <v>1425</v>
      </c>
      <c r="B2211" s="210" t="s">
        <v>1952</v>
      </c>
      <c r="C2211" s="212" t="s">
        <v>676</v>
      </c>
      <c r="D2211" s="213" t="s">
        <v>28</v>
      </c>
      <c r="E2211" s="407">
        <v>5</v>
      </c>
      <c r="F2211" s="79"/>
    </row>
    <row r="2212" spans="1:6">
      <c r="A2212" s="209"/>
      <c r="B2212" s="980" t="s">
        <v>663</v>
      </c>
      <c r="C2212" s="1312" t="s">
        <v>1722</v>
      </c>
      <c r="D2212" s="1313"/>
      <c r="E2212" s="1314"/>
      <c r="F2212" s="79"/>
    </row>
    <row r="2213" spans="1:6" ht="15" customHeight="1">
      <c r="A2213" s="211" t="s">
        <v>1426</v>
      </c>
      <c r="B2213" s="210" t="s">
        <v>1951</v>
      </c>
      <c r="C2213" s="212" t="s">
        <v>1318</v>
      </c>
      <c r="D2213" s="213" t="s">
        <v>28</v>
      </c>
      <c r="E2213" s="214">
        <v>7</v>
      </c>
      <c r="F2213" s="79"/>
    </row>
    <row r="2214" spans="1:6" ht="27" customHeight="1">
      <c r="A2214" s="209"/>
      <c r="B2214" s="980" t="s">
        <v>1276</v>
      </c>
      <c r="C2214" s="1312" t="s">
        <v>1277</v>
      </c>
      <c r="D2214" s="1313"/>
      <c r="E2214" s="1314"/>
      <c r="F2214" s="79"/>
    </row>
    <row r="2215" spans="1:6">
      <c r="A2215" s="211" t="s">
        <v>1427</v>
      </c>
      <c r="B2215" s="210" t="s">
        <v>1951</v>
      </c>
      <c r="C2215" s="212" t="s">
        <v>1746</v>
      </c>
      <c r="D2215" s="210" t="s">
        <v>149</v>
      </c>
      <c r="E2215" s="407">
        <v>1</v>
      </c>
      <c r="F2215" s="79"/>
    </row>
    <row r="2216" spans="1:6">
      <c r="A2216" s="211" t="s">
        <v>1373</v>
      </c>
      <c r="B2216" s="210" t="s">
        <v>1951</v>
      </c>
      <c r="C2216" s="212" t="s">
        <v>1294</v>
      </c>
      <c r="D2216" s="210" t="s">
        <v>32</v>
      </c>
      <c r="E2216" s="407">
        <v>1</v>
      </c>
      <c r="F2216" s="79"/>
    </row>
    <row r="2217" spans="1:6">
      <c r="A2217" s="211" t="s">
        <v>1399</v>
      </c>
      <c r="B2217" s="210" t="s">
        <v>1951</v>
      </c>
      <c r="C2217" s="212" t="s">
        <v>1284</v>
      </c>
      <c r="D2217" s="210" t="s">
        <v>633</v>
      </c>
      <c r="E2217" s="407">
        <v>0.3</v>
      </c>
      <c r="F2217" s="79"/>
    </row>
    <row r="2218" spans="1:6">
      <c r="A2218" s="211" t="s">
        <v>1428</v>
      </c>
      <c r="B2218" s="210" t="s">
        <v>1951</v>
      </c>
      <c r="C2218" s="212" t="s">
        <v>1285</v>
      </c>
      <c r="D2218" s="210" t="s">
        <v>633</v>
      </c>
      <c r="E2218" s="407">
        <v>0.3</v>
      </c>
      <c r="F2218" s="79"/>
    </row>
    <row r="2219" spans="1:6">
      <c r="A2219" s="1306"/>
      <c r="B2219" s="1307"/>
      <c r="C2219" s="1307"/>
      <c r="D2219" s="1307"/>
      <c r="E2219" s="1308"/>
      <c r="F2219" s="79"/>
    </row>
    <row r="2220" spans="1:6">
      <c r="A2220" s="1330" t="s">
        <v>1320</v>
      </c>
      <c r="B2220" s="1331"/>
      <c r="C2220" s="1331"/>
      <c r="D2220" s="1331"/>
      <c r="E2220" s="1332"/>
      <c r="F2220" s="79"/>
    </row>
    <row r="2221" spans="1:6">
      <c r="A2221" s="209"/>
      <c r="B2221" s="210" t="s">
        <v>452</v>
      </c>
      <c r="C2221" s="1301" t="s">
        <v>1272</v>
      </c>
      <c r="D2221" s="1301"/>
      <c r="E2221" s="1302"/>
      <c r="F2221" s="79"/>
    </row>
    <row r="2222" spans="1:6">
      <c r="A2222" s="209"/>
      <c r="B2222" s="980" t="s">
        <v>1273</v>
      </c>
      <c r="C2222" s="1303" t="s">
        <v>1274</v>
      </c>
      <c r="D2222" s="1304"/>
      <c r="E2222" s="1305"/>
      <c r="F2222" s="79"/>
    </row>
    <row r="2223" spans="1:6">
      <c r="A2223" s="211" t="s">
        <v>1429</v>
      </c>
      <c r="B2223" s="210" t="s">
        <v>1952</v>
      </c>
      <c r="C2223" s="212" t="s">
        <v>676</v>
      </c>
      <c r="D2223" s="213" t="s">
        <v>28</v>
      </c>
      <c r="E2223" s="407">
        <v>96</v>
      </c>
      <c r="F2223" s="79"/>
    </row>
    <row r="2224" spans="1:6">
      <c r="A2224" s="209"/>
      <c r="B2224" s="980" t="s">
        <v>663</v>
      </c>
      <c r="C2224" s="1312" t="s">
        <v>1722</v>
      </c>
      <c r="D2224" s="1313"/>
      <c r="E2224" s="1314"/>
      <c r="F2224" s="79"/>
    </row>
    <row r="2225" spans="1:6" ht="15" customHeight="1">
      <c r="A2225" s="211" t="s">
        <v>1430</v>
      </c>
      <c r="B2225" s="210" t="s">
        <v>1951</v>
      </c>
      <c r="C2225" s="212" t="s">
        <v>1275</v>
      </c>
      <c r="D2225" s="213" t="s">
        <v>28</v>
      </c>
      <c r="E2225" s="214">
        <v>120</v>
      </c>
      <c r="F2225" s="79"/>
    </row>
    <row r="2226" spans="1:6" ht="28.5" customHeight="1">
      <c r="A2226" s="209"/>
      <c r="B2226" s="980" t="s">
        <v>1276</v>
      </c>
      <c r="C2226" s="1312" t="s">
        <v>1277</v>
      </c>
      <c r="D2226" s="1313"/>
      <c r="E2226" s="1314"/>
      <c r="F2226" s="79"/>
    </row>
    <row r="2227" spans="1:6" ht="25.5">
      <c r="A2227" s="211" t="s">
        <v>1431</v>
      </c>
      <c r="B2227" s="210" t="s">
        <v>1951</v>
      </c>
      <c r="C2227" s="212" t="s">
        <v>1301</v>
      </c>
      <c r="D2227" s="210" t="s">
        <v>28</v>
      </c>
      <c r="E2227" s="407">
        <v>96</v>
      </c>
      <c r="F2227" s="79"/>
    </row>
    <row r="2228" spans="1:6">
      <c r="A2228" s="211" t="s">
        <v>1432</v>
      </c>
      <c r="B2228" s="210" t="s">
        <v>1951</v>
      </c>
      <c r="C2228" s="212" t="s">
        <v>1279</v>
      </c>
      <c r="D2228" s="210" t="s">
        <v>28</v>
      </c>
      <c r="E2228" s="407">
        <v>16</v>
      </c>
      <c r="F2228" s="79"/>
    </row>
    <row r="2229" spans="1:6">
      <c r="A2229" s="211" t="s">
        <v>1433</v>
      </c>
      <c r="B2229" s="210" t="s">
        <v>1951</v>
      </c>
      <c r="C2229" s="215" t="s">
        <v>1321</v>
      </c>
      <c r="D2229" s="210" t="s">
        <v>28</v>
      </c>
      <c r="E2229" s="407">
        <v>118</v>
      </c>
      <c r="F2229" s="79"/>
    </row>
    <row r="2230" spans="1:6">
      <c r="A2230" s="211" t="s">
        <v>1434</v>
      </c>
      <c r="B2230" s="210" t="s">
        <v>1951</v>
      </c>
      <c r="C2230" s="215" t="s">
        <v>1322</v>
      </c>
      <c r="D2230" s="210" t="s">
        <v>28</v>
      </c>
      <c r="E2230" s="407">
        <v>20</v>
      </c>
      <c r="F2230" s="79"/>
    </row>
    <row r="2231" spans="1:6">
      <c r="A2231" s="211" t="s">
        <v>1435</v>
      </c>
      <c r="B2231" s="210" t="s">
        <v>1951</v>
      </c>
      <c r="C2231" s="215" t="s">
        <v>1282</v>
      </c>
      <c r="D2231" s="210" t="s">
        <v>149</v>
      </c>
      <c r="E2231" s="407">
        <v>2</v>
      </c>
      <c r="F2231" s="79"/>
    </row>
    <row r="2232" spans="1:6">
      <c r="A2232" s="1180" t="s">
        <v>1436</v>
      </c>
      <c r="B2232" s="1162" t="s">
        <v>1951</v>
      </c>
      <c r="C2232" s="1181" t="s">
        <v>1323</v>
      </c>
      <c r="D2232" s="1162" t="s">
        <v>149</v>
      </c>
      <c r="E2232" s="1182">
        <v>1</v>
      </c>
      <c r="F2232" s="79"/>
    </row>
    <row r="2233" spans="1:6">
      <c r="A2233" s="211" t="s">
        <v>1437</v>
      </c>
      <c r="B2233" s="210" t="s">
        <v>1951</v>
      </c>
      <c r="C2233" s="212" t="s">
        <v>1283</v>
      </c>
      <c r="D2233" s="210" t="s">
        <v>32</v>
      </c>
      <c r="E2233" s="407">
        <v>1</v>
      </c>
      <c r="F2233" s="79"/>
    </row>
    <row r="2234" spans="1:6">
      <c r="A2234" s="211" t="s">
        <v>1438</v>
      </c>
      <c r="B2234" s="210" t="s">
        <v>1951</v>
      </c>
      <c r="C2234" s="212" t="s">
        <v>1284</v>
      </c>
      <c r="D2234" s="210" t="s">
        <v>633</v>
      </c>
      <c r="E2234" s="407">
        <v>7.68</v>
      </c>
      <c r="F2234" s="79"/>
    </row>
    <row r="2235" spans="1:6">
      <c r="A2235" s="211" t="s">
        <v>1439</v>
      </c>
      <c r="B2235" s="210" t="s">
        <v>1951</v>
      </c>
      <c r="C2235" s="212" t="s">
        <v>1285</v>
      </c>
      <c r="D2235" s="210" t="s">
        <v>633</v>
      </c>
      <c r="E2235" s="407">
        <v>7.68</v>
      </c>
      <c r="F2235" s="79"/>
    </row>
    <row r="2236" spans="1:6">
      <c r="A2236" s="1306"/>
      <c r="B2236" s="1307"/>
      <c r="C2236" s="1307"/>
      <c r="D2236" s="1307"/>
      <c r="E2236" s="1308"/>
      <c r="F2236" s="79"/>
    </row>
    <row r="2237" spans="1:6">
      <c r="A2237" s="1330" t="s">
        <v>1324</v>
      </c>
      <c r="B2237" s="1331"/>
      <c r="C2237" s="1331"/>
      <c r="D2237" s="1331"/>
      <c r="E2237" s="1332"/>
      <c r="F2237" s="79"/>
    </row>
    <row r="2238" spans="1:6">
      <c r="A2238" s="209"/>
      <c r="B2238" s="210" t="s">
        <v>452</v>
      </c>
      <c r="C2238" s="1301" t="s">
        <v>1287</v>
      </c>
      <c r="D2238" s="1301"/>
      <c r="E2238" s="1302"/>
      <c r="F2238" s="79"/>
    </row>
    <row r="2239" spans="1:6">
      <c r="A2239" s="209"/>
      <c r="B2239" s="980" t="s">
        <v>1273</v>
      </c>
      <c r="C2239" s="1309" t="s">
        <v>1274</v>
      </c>
      <c r="D2239" s="1310"/>
      <c r="E2239" s="1311"/>
      <c r="F2239" s="79"/>
    </row>
    <row r="2240" spans="1:6">
      <c r="A2240" s="211" t="s">
        <v>1440</v>
      </c>
      <c r="B2240" s="210" t="s">
        <v>1952</v>
      </c>
      <c r="C2240" s="212" t="s">
        <v>676</v>
      </c>
      <c r="D2240" s="213" t="s">
        <v>28</v>
      </c>
      <c r="E2240" s="407">
        <v>5</v>
      </c>
      <c r="F2240" s="79"/>
    </row>
    <row r="2241" spans="1:6">
      <c r="A2241" s="209"/>
      <c r="B2241" s="980" t="s">
        <v>663</v>
      </c>
      <c r="C2241" s="1312" t="s">
        <v>1722</v>
      </c>
      <c r="D2241" s="1313"/>
      <c r="E2241" s="1314"/>
      <c r="F2241" s="79"/>
    </row>
    <row r="2242" spans="1:6" ht="15" customHeight="1">
      <c r="A2242" s="211" t="s">
        <v>1441</v>
      </c>
      <c r="B2242" s="210" t="s">
        <v>1951</v>
      </c>
      <c r="C2242" s="212" t="s">
        <v>1325</v>
      </c>
      <c r="D2242" s="213" t="s">
        <v>28</v>
      </c>
      <c r="E2242" s="214">
        <v>98</v>
      </c>
      <c r="F2242" s="79"/>
    </row>
    <row r="2243" spans="1:6" ht="28.5" customHeight="1">
      <c r="A2243" s="209"/>
      <c r="B2243" s="980" t="s">
        <v>1276</v>
      </c>
      <c r="C2243" s="1312" t="s">
        <v>1277</v>
      </c>
      <c r="D2243" s="1313"/>
      <c r="E2243" s="1314"/>
      <c r="F2243" s="79"/>
    </row>
    <row r="2244" spans="1:6">
      <c r="A2244" s="1180" t="s">
        <v>1442</v>
      </c>
      <c r="B2244" s="1162" t="s">
        <v>1951</v>
      </c>
      <c r="C2244" s="1178" t="s">
        <v>1990</v>
      </c>
      <c r="D2244" s="1162" t="s">
        <v>149</v>
      </c>
      <c r="E2244" s="1182">
        <v>1</v>
      </c>
      <c r="F2244" s="79"/>
    </row>
    <row r="2245" spans="1:6">
      <c r="A2245" s="1180" t="s">
        <v>1443</v>
      </c>
      <c r="B2245" s="1162" t="s">
        <v>1951</v>
      </c>
      <c r="C2245" s="1178" t="s">
        <v>1991</v>
      </c>
      <c r="D2245" s="1162" t="s">
        <v>149</v>
      </c>
      <c r="E2245" s="1182">
        <v>2</v>
      </c>
      <c r="F2245" s="79"/>
    </row>
    <row r="2246" spans="1:6" ht="25.5" customHeight="1">
      <c r="A2246" s="211" t="s">
        <v>1444</v>
      </c>
      <c r="B2246" s="210" t="s">
        <v>1951</v>
      </c>
      <c r="C2246" s="212" t="s">
        <v>1326</v>
      </c>
      <c r="D2246" s="210" t="s">
        <v>28</v>
      </c>
      <c r="E2246" s="407">
        <v>94</v>
      </c>
      <c r="F2246" s="79"/>
    </row>
    <row r="2247" spans="1:6" ht="15" customHeight="1">
      <c r="A2247" s="1180" t="s">
        <v>1445</v>
      </c>
      <c r="B2247" s="1162" t="s">
        <v>1951</v>
      </c>
      <c r="C2247" s="1178" t="s">
        <v>1992</v>
      </c>
      <c r="D2247" s="1162" t="s">
        <v>149</v>
      </c>
      <c r="E2247" s="1182">
        <v>3</v>
      </c>
      <c r="F2247" s="79"/>
    </row>
    <row r="2248" spans="1:6">
      <c r="A2248" s="209"/>
      <c r="B2248" s="210" t="s">
        <v>452</v>
      </c>
      <c r="C2248" s="1312" t="s">
        <v>1298</v>
      </c>
      <c r="D2248" s="1313"/>
      <c r="E2248" s="1314"/>
      <c r="F2248" s="79"/>
    </row>
    <row r="2249" spans="1:6">
      <c r="A2249" s="209"/>
      <c r="B2249" s="980" t="s">
        <v>1273</v>
      </c>
      <c r="C2249" s="1312" t="s">
        <v>1274</v>
      </c>
      <c r="D2249" s="1313"/>
      <c r="E2249" s="1314"/>
      <c r="F2249" s="79"/>
    </row>
    <row r="2250" spans="1:6">
      <c r="A2250" s="211" t="s">
        <v>1446</v>
      </c>
      <c r="B2250" s="210" t="s">
        <v>1952</v>
      </c>
      <c r="C2250" s="212" t="s">
        <v>676</v>
      </c>
      <c r="D2250" s="213" t="s">
        <v>28</v>
      </c>
      <c r="E2250" s="407">
        <v>4</v>
      </c>
      <c r="F2250" s="79"/>
    </row>
    <row r="2251" spans="1:6">
      <c r="A2251" s="209"/>
      <c r="B2251" s="980" t="s">
        <v>663</v>
      </c>
      <c r="C2251" s="1312" t="s">
        <v>1722</v>
      </c>
      <c r="D2251" s="1313"/>
      <c r="E2251" s="1314"/>
      <c r="F2251" s="79"/>
    </row>
    <row r="2252" spans="1:6" ht="15" customHeight="1">
      <c r="A2252" s="211" t="s">
        <v>1447</v>
      </c>
      <c r="B2252" s="210" t="s">
        <v>1951</v>
      </c>
      <c r="C2252" s="212" t="s">
        <v>1299</v>
      </c>
      <c r="D2252" s="213" t="s">
        <v>28</v>
      </c>
      <c r="E2252" s="214">
        <v>7</v>
      </c>
      <c r="F2252" s="79"/>
    </row>
    <row r="2253" spans="1:6" ht="29.25" customHeight="1">
      <c r="A2253" s="209"/>
      <c r="B2253" s="980" t="s">
        <v>1276</v>
      </c>
      <c r="C2253" s="1312" t="s">
        <v>1277</v>
      </c>
      <c r="D2253" s="1313"/>
      <c r="E2253" s="1314"/>
      <c r="F2253" s="79"/>
    </row>
    <row r="2254" spans="1:6" ht="25.5">
      <c r="A2254" s="211" t="s">
        <v>1448</v>
      </c>
      <c r="B2254" s="210" t="s">
        <v>1951</v>
      </c>
      <c r="C2254" s="212" t="s">
        <v>1301</v>
      </c>
      <c r="D2254" s="210" t="s">
        <v>28</v>
      </c>
      <c r="E2254" s="407">
        <v>4</v>
      </c>
      <c r="F2254" s="79"/>
    </row>
    <row r="2255" spans="1:6">
      <c r="A2255" s="211" t="s">
        <v>1449</v>
      </c>
      <c r="B2255" s="210" t="s">
        <v>1951</v>
      </c>
      <c r="C2255" s="212" t="s">
        <v>1327</v>
      </c>
      <c r="D2255" s="210" t="s">
        <v>28</v>
      </c>
      <c r="E2255" s="407">
        <v>7</v>
      </c>
      <c r="F2255" s="79"/>
    </row>
    <row r="2256" spans="1:6" ht="20.25" customHeight="1">
      <c r="A2256" s="211" t="s">
        <v>1450</v>
      </c>
      <c r="B2256" s="210" t="s">
        <v>1951</v>
      </c>
      <c r="C2256" s="212" t="s">
        <v>1305</v>
      </c>
      <c r="D2256" s="210" t="s">
        <v>28</v>
      </c>
      <c r="E2256" s="407">
        <v>5</v>
      </c>
      <c r="F2256" s="79"/>
    </row>
    <row r="2257" spans="1:6" ht="20.25" customHeight="1">
      <c r="A2257" s="211" t="s">
        <v>1451</v>
      </c>
      <c r="B2257" s="210" t="s">
        <v>1951</v>
      </c>
      <c r="C2257" s="212" t="s">
        <v>1315</v>
      </c>
      <c r="D2257" s="210" t="s">
        <v>32</v>
      </c>
      <c r="E2257" s="407">
        <v>1</v>
      </c>
      <c r="F2257" s="79"/>
    </row>
    <row r="2258" spans="1:6">
      <c r="A2258" s="1180" t="s">
        <v>1452</v>
      </c>
      <c r="B2258" s="1162" t="s">
        <v>1951</v>
      </c>
      <c r="C2258" s="1178" t="s">
        <v>1993</v>
      </c>
      <c r="D2258" s="1162" t="s">
        <v>149</v>
      </c>
      <c r="E2258" s="1182">
        <v>1</v>
      </c>
      <c r="F2258" s="79"/>
    </row>
    <row r="2259" spans="1:6">
      <c r="A2259" s="211" t="s">
        <v>1453</v>
      </c>
      <c r="B2259" s="210" t="s">
        <v>1951</v>
      </c>
      <c r="C2259" s="212" t="s">
        <v>1283</v>
      </c>
      <c r="D2259" s="210" t="s">
        <v>32</v>
      </c>
      <c r="E2259" s="407">
        <v>1</v>
      </c>
      <c r="F2259" s="79"/>
    </row>
    <row r="2260" spans="1:6">
      <c r="A2260" s="211" t="s">
        <v>1454</v>
      </c>
      <c r="B2260" s="210" t="s">
        <v>1951</v>
      </c>
      <c r="C2260" s="212" t="s">
        <v>1284</v>
      </c>
      <c r="D2260" s="210" t="s">
        <v>633</v>
      </c>
      <c r="E2260" s="407">
        <v>0.3</v>
      </c>
      <c r="F2260" s="79"/>
    </row>
    <row r="2261" spans="1:6">
      <c r="A2261" s="211" t="s">
        <v>1455</v>
      </c>
      <c r="B2261" s="210" t="s">
        <v>1951</v>
      </c>
      <c r="C2261" s="212" t="s">
        <v>1285</v>
      </c>
      <c r="D2261" s="210" t="s">
        <v>633</v>
      </c>
      <c r="E2261" s="407">
        <v>0.3</v>
      </c>
      <c r="F2261" s="79"/>
    </row>
    <row r="2262" spans="1:6">
      <c r="A2262" s="1306"/>
      <c r="B2262" s="1307"/>
      <c r="C2262" s="1307"/>
      <c r="D2262" s="1307"/>
      <c r="E2262" s="1308"/>
      <c r="F2262" s="79"/>
    </row>
    <row r="2263" spans="1:6">
      <c r="A2263" s="1330" t="s">
        <v>1328</v>
      </c>
      <c r="B2263" s="1331"/>
      <c r="C2263" s="1331"/>
      <c r="D2263" s="1331"/>
      <c r="E2263" s="1332"/>
      <c r="F2263" s="79"/>
    </row>
    <row r="2264" spans="1:6">
      <c r="A2264" s="209"/>
      <c r="B2264" s="210" t="s">
        <v>452</v>
      </c>
      <c r="C2264" s="1301" t="s">
        <v>1272</v>
      </c>
      <c r="D2264" s="1301"/>
      <c r="E2264" s="1302"/>
      <c r="F2264" s="79"/>
    </row>
    <row r="2265" spans="1:6">
      <c r="A2265" s="209"/>
      <c r="B2265" s="980" t="s">
        <v>1273</v>
      </c>
      <c r="C2265" s="1309" t="s">
        <v>1274</v>
      </c>
      <c r="D2265" s="1310"/>
      <c r="E2265" s="1311"/>
      <c r="F2265" s="79"/>
    </row>
    <row r="2266" spans="1:6">
      <c r="A2266" s="211" t="s">
        <v>1456</v>
      </c>
      <c r="B2266" s="210" t="s">
        <v>1952</v>
      </c>
      <c r="C2266" s="212" t="s">
        <v>676</v>
      </c>
      <c r="D2266" s="213" t="s">
        <v>28</v>
      </c>
      <c r="E2266" s="407">
        <v>7</v>
      </c>
      <c r="F2266" s="79"/>
    </row>
    <row r="2267" spans="1:6">
      <c r="A2267" s="209"/>
      <c r="B2267" s="980" t="s">
        <v>663</v>
      </c>
      <c r="C2267" s="1312" t="s">
        <v>1722</v>
      </c>
      <c r="D2267" s="1313"/>
      <c r="E2267" s="1314"/>
      <c r="F2267" s="79"/>
    </row>
    <row r="2268" spans="1:6" ht="15" customHeight="1">
      <c r="A2268" s="211" t="s">
        <v>1457</v>
      </c>
      <c r="B2268" s="210" t="s">
        <v>1951</v>
      </c>
      <c r="C2268" s="212" t="s">
        <v>1299</v>
      </c>
      <c r="D2268" s="213" t="s">
        <v>28</v>
      </c>
      <c r="E2268" s="214">
        <v>37</v>
      </c>
      <c r="F2268" s="79"/>
    </row>
    <row r="2269" spans="1:6" ht="27.75" customHeight="1">
      <c r="A2269" s="209"/>
      <c r="B2269" s="980" t="s">
        <v>1276</v>
      </c>
      <c r="C2269" s="1312" t="s">
        <v>1277</v>
      </c>
      <c r="D2269" s="1313"/>
      <c r="E2269" s="1314"/>
      <c r="F2269" s="79"/>
    </row>
    <row r="2270" spans="1:6" ht="25.5">
      <c r="A2270" s="211" t="s">
        <v>1458</v>
      </c>
      <c r="B2270" s="210" t="s">
        <v>1951</v>
      </c>
      <c r="C2270" s="212" t="s">
        <v>1301</v>
      </c>
      <c r="D2270" s="210" t="s">
        <v>28</v>
      </c>
      <c r="E2270" s="407">
        <v>7</v>
      </c>
      <c r="F2270" s="79"/>
    </row>
    <row r="2271" spans="1:6">
      <c r="A2271" s="211" t="s">
        <v>1459</v>
      </c>
      <c r="B2271" s="210" t="s">
        <v>1951</v>
      </c>
      <c r="C2271" s="212" t="s">
        <v>1279</v>
      </c>
      <c r="D2271" s="210" t="s">
        <v>28</v>
      </c>
      <c r="E2271" s="407">
        <v>7</v>
      </c>
      <c r="F2271" s="79"/>
    </row>
    <row r="2272" spans="1:6">
      <c r="A2272" s="211" t="s">
        <v>1460</v>
      </c>
      <c r="B2272" s="210" t="s">
        <v>1951</v>
      </c>
      <c r="C2272" s="212" t="s">
        <v>1329</v>
      </c>
      <c r="D2272" s="210" t="s">
        <v>28</v>
      </c>
      <c r="E2272" s="407">
        <v>7</v>
      </c>
      <c r="F2272" s="79"/>
    </row>
    <row r="2273" spans="1:6">
      <c r="A2273" s="211" t="s">
        <v>1461</v>
      </c>
      <c r="B2273" s="210" t="s">
        <v>1951</v>
      </c>
      <c r="C2273" s="212" t="s">
        <v>1330</v>
      </c>
      <c r="D2273" s="210" t="s">
        <v>28</v>
      </c>
      <c r="E2273" s="407">
        <v>13</v>
      </c>
      <c r="F2273" s="79"/>
    </row>
    <row r="2274" spans="1:6">
      <c r="A2274" s="1180" t="s">
        <v>1462</v>
      </c>
      <c r="B2274" s="1162" t="s">
        <v>1951</v>
      </c>
      <c r="C2274" s="1178" t="s">
        <v>1993</v>
      </c>
      <c r="D2274" s="1162" t="s">
        <v>149</v>
      </c>
      <c r="E2274" s="1182">
        <v>1</v>
      </c>
      <c r="F2274" s="79"/>
    </row>
    <row r="2275" spans="1:6">
      <c r="A2275" s="211" t="s">
        <v>1463</v>
      </c>
      <c r="B2275" s="210" t="s">
        <v>1951</v>
      </c>
      <c r="C2275" s="212" t="s">
        <v>1283</v>
      </c>
      <c r="D2275" s="210" t="s">
        <v>32</v>
      </c>
      <c r="E2275" s="407">
        <v>1</v>
      </c>
      <c r="F2275" s="79"/>
    </row>
    <row r="2276" spans="1:6">
      <c r="A2276" s="211" t="s">
        <v>1464</v>
      </c>
      <c r="B2276" s="210" t="s">
        <v>1951</v>
      </c>
      <c r="C2276" s="212" t="s">
        <v>1284</v>
      </c>
      <c r="D2276" s="210" t="s">
        <v>1723</v>
      </c>
      <c r="E2276" s="407">
        <f>0.08*E2270</f>
        <v>0.56000000000000005</v>
      </c>
      <c r="F2276" s="79"/>
    </row>
    <row r="2277" spans="1:6">
      <c r="A2277" s="211" t="s">
        <v>1465</v>
      </c>
      <c r="B2277" s="210" t="s">
        <v>1951</v>
      </c>
      <c r="C2277" s="212" t="s">
        <v>1285</v>
      </c>
      <c r="D2277" s="210" t="s">
        <v>1723</v>
      </c>
      <c r="E2277" s="407">
        <f>0.08*E2270</f>
        <v>0.56000000000000005</v>
      </c>
      <c r="F2277" s="79"/>
    </row>
    <row r="2278" spans="1:6">
      <c r="A2278" s="1306"/>
      <c r="B2278" s="1307"/>
      <c r="C2278" s="1307"/>
      <c r="D2278" s="1307"/>
      <c r="E2278" s="1308"/>
      <c r="F2278" s="79"/>
    </row>
    <row r="2279" spans="1:6">
      <c r="A2279" s="1330" t="s">
        <v>1332</v>
      </c>
      <c r="B2279" s="1331"/>
      <c r="C2279" s="1331"/>
      <c r="D2279" s="1331"/>
      <c r="E2279" s="1332"/>
      <c r="F2279" s="79"/>
    </row>
    <row r="2280" spans="1:6">
      <c r="A2280" s="209"/>
      <c r="B2280" s="210" t="s">
        <v>452</v>
      </c>
      <c r="C2280" s="1301" t="s">
        <v>1287</v>
      </c>
      <c r="D2280" s="1301"/>
      <c r="E2280" s="1302"/>
      <c r="F2280" s="79"/>
    </row>
    <row r="2281" spans="1:6">
      <c r="A2281" s="209"/>
      <c r="B2281" s="980" t="s">
        <v>1273</v>
      </c>
      <c r="C2281" s="1309" t="s">
        <v>1274</v>
      </c>
      <c r="D2281" s="1310"/>
      <c r="E2281" s="1311"/>
      <c r="F2281" s="79"/>
    </row>
    <row r="2282" spans="1:6">
      <c r="A2282" s="211" t="s">
        <v>1466</v>
      </c>
      <c r="B2282" s="210" t="s">
        <v>1952</v>
      </c>
      <c r="C2282" s="212" t="s">
        <v>676</v>
      </c>
      <c r="D2282" s="213" t="s">
        <v>28</v>
      </c>
      <c r="E2282" s="407">
        <v>5</v>
      </c>
      <c r="F2282" s="79"/>
    </row>
    <row r="2283" spans="1:6">
      <c r="A2283" s="209"/>
      <c r="B2283" s="980" t="s">
        <v>663</v>
      </c>
      <c r="C2283" s="1312" t="s">
        <v>1722</v>
      </c>
      <c r="D2283" s="1313"/>
      <c r="E2283" s="1314"/>
      <c r="F2283" s="79"/>
    </row>
    <row r="2284" spans="1:6">
      <c r="A2284" s="211" t="s">
        <v>1467</v>
      </c>
      <c r="B2284" s="210" t="s">
        <v>1951</v>
      </c>
      <c r="C2284" s="212" t="s">
        <v>1288</v>
      </c>
      <c r="D2284" s="213" t="s">
        <v>149</v>
      </c>
      <c r="E2284" s="214">
        <v>1</v>
      </c>
      <c r="F2284" s="79"/>
    </row>
    <row r="2285" spans="1:6" ht="15" customHeight="1">
      <c r="A2285" s="211" t="s">
        <v>1468</v>
      </c>
      <c r="B2285" s="210" t="s">
        <v>1951</v>
      </c>
      <c r="C2285" s="212" t="s">
        <v>1333</v>
      </c>
      <c r="D2285" s="213" t="s">
        <v>28</v>
      </c>
      <c r="E2285" s="214">
        <v>24</v>
      </c>
      <c r="F2285" s="79"/>
    </row>
    <row r="2286" spans="1:6" ht="27.75" customHeight="1">
      <c r="A2286" s="209"/>
      <c r="B2286" s="980" t="s">
        <v>1276</v>
      </c>
      <c r="C2286" s="1312" t="s">
        <v>1277</v>
      </c>
      <c r="D2286" s="1313"/>
      <c r="E2286" s="1314"/>
      <c r="F2286" s="79"/>
    </row>
    <row r="2287" spans="1:6">
      <c r="A2287" s="211" t="s">
        <v>1469</v>
      </c>
      <c r="B2287" s="210" t="s">
        <v>1951</v>
      </c>
      <c r="C2287" s="212" t="s">
        <v>1334</v>
      </c>
      <c r="D2287" s="210" t="s">
        <v>149</v>
      </c>
      <c r="E2287" s="407">
        <v>1</v>
      </c>
      <c r="F2287" s="79"/>
    </row>
    <row r="2288" spans="1:6">
      <c r="A2288" s="211" t="s">
        <v>1470</v>
      </c>
      <c r="B2288" s="210" t="s">
        <v>1951</v>
      </c>
      <c r="C2288" s="212" t="s">
        <v>1326</v>
      </c>
      <c r="D2288" s="210" t="s">
        <v>28</v>
      </c>
      <c r="E2288" s="407">
        <v>26</v>
      </c>
      <c r="F2288" s="79"/>
    </row>
    <row r="2289" spans="1:6">
      <c r="A2289" s="211" t="s">
        <v>1471</v>
      </c>
      <c r="B2289" s="210" t="s">
        <v>1951</v>
      </c>
      <c r="C2289" s="212" t="s">
        <v>1294</v>
      </c>
      <c r="D2289" s="210" t="s">
        <v>32</v>
      </c>
      <c r="E2289" s="407">
        <v>1</v>
      </c>
      <c r="F2289" s="79"/>
    </row>
    <row r="2290" spans="1:6">
      <c r="A2290" s="211" t="s">
        <v>1472</v>
      </c>
      <c r="B2290" s="210" t="s">
        <v>1951</v>
      </c>
      <c r="C2290" s="212" t="s">
        <v>1284</v>
      </c>
      <c r="D2290" s="210" t="s">
        <v>633</v>
      </c>
      <c r="E2290" s="407">
        <v>0.3</v>
      </c>
      <c r="F2290" s="79"/>
    </row>
    <row r="2291" spans="1:6">
      <c r="A2291" s="211" t="s">
        <v>1473</v>
      </c>
      <c r="B2291" s="210" t="s">
        <v>1951</v>
      </c>
      <c r="C2291" s="212" t="s">
        <v>1285</v>
      </c>
      <c r="D2291" s="210" t="s">
        <v>633</v>
      </c>
      <c r="E2291" s="407">
        <v>0.3</v>
      </c>
      <c r="F2291" s="79"/>
    </row>
    <row r="2292" spans="1:6">
      <c r="A2292" s="1390"/>
      <c r="B2292" s="1391"/>
      <c r="C2292" s="1391"/>
      <c r="D2292" s="1391"/>
      <c r="E2292" s="1392"/>
      <c r="F2292" s="79"/>
    </row>
    <row r="2293" spans="1:6" ht="24" customHeight="1">
      <c r="A2293" s="1330" t="s">
        <v>1336</v>
      </c>
      <c r="B2293" s="1331"/>
      <c r="C2293" s="1331"/>
      <c r="D2293" s="1331"/>
      <c r="E2293" s="1332"/>
      <c r="F2293" s="79"/>
    </row>
    <row r="2294" spans="1:6">
      <c r="A2294" s="209"/>
      <c r="B2294" s="210" t="s">
        <v>452</v>
      </c>
      <c r="C2294" s="1301" t="s">
        <v>1272</v>
      </c>
      <c r="D2294" s="1301"/>
      <c r="E2294" s="1302"/>
      <c r="F2294" s="79"/>
    </row>
    <row r="2295" spans="1:6">
      <c r="A2295" s="209"/>
      <c r="B2295" s="980" t="s">
        <v>1273</v>
      </c>
      <c r="C2295" s="1309" t="s">
        <v>1274</v>
      </c>
      <c r="D2295" s="1310"/>
      <c r="E2295" s="1311"/>
      <c r="F2295" s="79"/>
    </row>
    <row r="2296" spans="1:6">
      <c r="A2296" s="211" t="s">
        <v>1474</v>
      </c>
      <c r="B2296" s="210" t="s">
        <v>1952</v>
      </c>
      <c r="C2296" s="212" t="s">
        <v>676</v>
      </c>
      <c r="D2296" s="213" t="s">
        <v>28</v>
      </c>
      <c r="E2296" s="407">
        <v>28</v>
      </c>
      <c r="F2296" s="79"/>
    </row>
    <row r="2297" spans="1:6">
      <c r="A2297" s="209"/>
      <c r="B2297" s="980" t="s">
        <v>663</v>
      </c>
      <c r="C2297" s="1312" t="s">
        <v>1722</v>
      </c>
      <c r="D2297" s="1313"/>
      <c r="E2297" s="1314"/>
      <c r="F2297" s="79"/>
    </row>
    <row r="2298" spans="1:6" ht="15" customHeight="1">
      <c r="A2298" s="211" t="s">
        <v>1475</v>
      </c>
      <c r="B2298" s="210" t="s">
        <v>1951</v>
      </c>
      <c r="C2298" s="212" t="s">
        <v>1310</v>
      </c>
      <c r="D2298" s="213" t="s">
        <v>28</v>
      </c>
      <c r="E2298" s="214">
        <v>28</v>
      </c>
      <c r="F2298" s="79"/>
    </row>
    <row r="2299" spans="1:6" ht="25.5" customHeight="1">
      <c r="A2299" s="209"/>
      <c r="B2299" s="980" t="s">
        <v>1276</v>
      </c>
      <c r="C2299" s="1312" t="s">
        <v>1277</v>
      </c>
      <c r="D2299" s="1313"/>
      <c r="E2299" s="1314"/>
      <c r="F2299" s="79"/>
    </row>
    <row r="2300" spans="1:6" ht="25.5">
      <c r="A2300" s="211" t="s">
        <v>1476</v>
      </c>
      <c r="B2300" s="210" t="s">
        <v>1951</v>
      </c>
      <c r="C2300" s="212" t="s">
        <v>1300</v>
      </c>
      <c r="D2300" s="210" t="s">
        <v>28</v>
      </c>
      <c r="E2300" s="407">
        <v>9</v>
      </c>
      <c r="F2300" s="79"/>
    </row>
    <row r="2301" spans="1:6">
      <c r="A2301" s="211" t="s">
        <v>1477</v>
      </c>
      <c r="B2301" s="210" t="s">
        <v>1951</v>
      </c>
      <c r="C2301" s="212" t="s">
        <v>1311</v>
      </c>
      <c r="D2301" s="210" t="s">
        <v>28</v>
      </c>
      <c r="E2301" s="407">
        <v>19</v>
      </c>
      <c r="F2301" s="79"/>
    </row>
    <row r="2302" spans="1:6">
      <c r="A2302" s="211" t="s">
        <v>1478</v>
      </c>
      <c r="B2302" s="210" t="s">
        <v>1951</v>
      </c>
      <c r="C2302" s="212" t="s">
        <v>1279</v>
      </c>
      <c r="D2302" s="210" t="s">
        <v>28</v>
      </c>
      <c r="E2302" s="407">
        <v>5</v>
      </c>
      <c r="F2302" s="79"/>
    </row>
    <row r="2303" spans="1:6">
      <c r="A2303" s="211" t="s">
        <v>1479</v>
      </c>
      <c r="B2303" s="210" t="s">
        <v>1951</v>
      </c>
      <c r="C2303" s="212" t="s">
        <v>1313</v>
      </c>
      <c r="D2303" s="210" t="s">
        <v>28</v>
      </c>
      <c r="E2303" s="407">
        <v>35</v>
      </c>
      <c r="F2303" s="79"/>
    </row>
    <row r="2304" spans="1:6">
      <c r="A2304" s="211" t="s">
        <v>1480</v>
      </c>
      <c r="B2304" s="210" t="s">
        <v>1951</v>
      </c>
      <c r="C2304" s="215" t="s">
        <v>1303</v>
      </c>
      <c r="D2304" s="210" t="s">
        <v>28</v>
      </c>
      <c r="E2304" s="407">
        <v>14</v>
      </c>
      <c r="F2304" s="79"/>
    </row>
    <row r="2305" spans="1:6">
      <c r="A2305" s="211" t="s">
        <v>1481</v>
      </c>
      <c r="B2305" s="210" t="s">
        <v>1951</v>
      </c>
      <c r="C2305" s="215" t="s">
        <v>1314</v>
      </c>
      <c r="D2305" s="210" t="s">
        <v>28</v>
      </c>
      <c r="E2305" s="407">
        <v>5</v>
      </c>
      <c r="F2305" s="79"/>
    </row>
    <row r="2306" spans="1:6">
      <c r="A2306" s="211" t="s">
        <v>1482</v>
      </c>
      <c r="B2306" s="210" t="s">
        <v>1951</v>
      </c>
      <c r="C2306" s="212" t="s">
        <v>1283</v>
      </c>
      <c r="D2306" s="210" t="s">
        <v>32</v>
      </c>
      <c r="E2306" s="407">
        <v>1</v>
      </c>
      <c r="F2306" s="79"/>
    </row>
    <row r="2307" spans="1:6">
      <c r="A2307" s="211" t="s">
        <v>1483</v>
      </c>
      <c r="B2307" s="210" t="s">
        <v>1951</v>
      </c>
      <c r="C2307" s="212" t="s">
        <v>1284</v>
      </c>
      <c r="D2307" s="210" t="s">
        <v>1723</v>
      </c>
      <c r="E2307" s="407">
        <f>0.08*E2300</f>
        <v>0.72</v>
      </c>
      <c r="F2307" s="79"/>
    </row>
    <row r="2308" spans="1:6">
      <c r="A2308" s="211" t="s">
        <v>1484</v>
      </c>
      <c r="B2308" s="210" t="s">
        <v>1951</v>
      </c>
      <c r="C2308" s="212" t="s">
        <v>1285</v>
      </c>
      <c r="D2308" s="210" t="s">
        <v>1723</v>
      </c>
      <c r="E2308" s="407">
        <f>0.08*E2300</f>
        <v>0.72</v>
      </c>
      <c r="F2308" s="79"/>
    </row>
    <row r="2309" spans="1:6">
      <c r="A2309" s="1306"/>
      <c r="B2309" s="1307"/>
      <c r="C2309" s="1307"/>
      <c r="D2309" s="1307"/>
      <c r="E2309" s="1308"/>
      <c r="F2309" s="79"/>
    </row>
    <row r="2310" spans="1:6" ht="24.75" customHeight="1">
      <c r="A2310" s="1330" t="s">
        <v>1338</v>
      </c>
      <c r="B2310" s="1331"/>
      <c r="C2310" s="1331"/>
      <c r="D2310" s="1331"/>
      <c r="E2310" s="1332"/>
      <c r="F2310" s="79"/>
    </row>
    <row r="2311" spans="1:6">
      <c r="A2311" s="209"/>
      <c r="B2311" s="210" t="s">
        <v>452</v>
      </c>
      <c r="C2311" s="1301" t="s">
        <v>1272</v>
      </c>
      <c r="D2311" s="1301"/>
      <c r="E2311" s="1302"/>
      <c r="F2311" s="79"/>
    </row>
    <row r="2312" spans="1:6">
      <c r="A2312" s="209"/>
      <c r="B2312" s="980" t="s">
        <v>1273</v>
      </c>
      <c r="C2312" s="1312" t="s">
        <v>1274</v>
      </c>
      <c r="D2312" s="1313"/>
      <c r="E2312" s="1314"/>
      <c r="F2312" s="79"/>
    </row>
    <row r="2313" spans="1:6" ht="15" customHeight="1">
      <c r="A2313" s="211" t="s">
        <v>1485</v>
      </c>
      <c r="B2313" s="210" t="s">
        <v>1952</v>
      </c>
      <c r="C2313" s="212" t="s">
        <v>676</v>
      </c>
      <c r="D2313" s="213" t="s">
        <v>28</v>
      </c>
      <c r="E2313" s="407">
        <v>13</v>
      </c>
      <c r="F2313" s="79"/>
    </row>
    <row r="2314" spans="1:6" ht="24" customHeight="1">
      <c r="A2314" s="209"/>
      <c r="B2314" s="980" t="s">
        <v>1276</v>
      </c>
      <c r="C2314" s="1312" t="s">
        <v>1277</v>
      </c>
      <c r="D2314" s="1313"/>
      <c r="E2314" s="1314"/>
      <c r="F2314" s="79"/>
    </row>
    <row r="2315" spans="1:6">
      <c r="A2315" s="211" t="s">
        <v>1486</v>
      </c>
      <c r="B2315" s="210" t="s">
        <v>1951</v>
      </c>
      <c r="C2315" s="212" t="s">
        <v>1339</v>
      </c>
      <c r="D2315" s="210" t="s">
        <v>28</v>
      </c>
      <c r="E2315" s="407">
        <v>13</v>
      </c>
      <c r="F2315" s="79"/>
    </row>
    <row r="2316" spans="1:6">
      <c r="A2316" s="1390"/>
      <c r="B2316" s="1391"/>
      <c r="C2316" s="1391"/>
      <c r="D2316" s="1391"/>
      <c r="E2316" s="1392"/>
      <c r="F2316" s="79"/>
    </row>
    <row r="2317" spans="1:6">
      <c r="A2317" s="1333" t="s">
        <v>1341</v>
      </c>
      <c r="B2317" s="1334"/>
      <c r="C2317" s="1334"/>
      <c r="D2317" s="1334"/>
      <c r="E2317" s="1335"/>
      <c r="F2317" s="79"/>
    </row>
    <row r="2318" spans="1:6">
      <c r="A2318" s="209"/>
      <c r="B2318" s="210" t="s">
        <v>452</v>
      </c>
      <c r="C2318" s="1312" t="s">
        <v>1272</v>
      </c>
      <c r="D2318" s="1313"/>
      <c r="E2318" s="1314"/>
      <c r="F2318" s="79"/>
    </row>
    <row r="2319" spans="1:6">
      <c r="A2319" s="209"/>
      <c r="B2319" s="980" t="s">
        <v>1273</v>
      </c>
      <c r="C2319" s="1312" t="s">
        <v>1274</v>
      </c>
      <c r="D2319" s="1313"/>
      <c r="E2319" s="1314"/>
      <c r="F2319" s="79"/>
    </row>
    <row r="2320" spans="1:6" ht="15" customHeight="1">
      <c r="A2320" s="211" t="s">
        <v>1487</v>
      </c>
      <c r="B2320" s="210" t="s">
        <v>1952</v>
      </c>
      <c r="C2320" s="212" t="s">
        <v>676</v>
      </c>
      <c r="D2320" s="213" t="s">
        <v>28</v>
      </c>
      <c r="E2320" s="407">
        <v>13</v>
      </c>
      <c r="F2320" s="79"/>
    </row>
    <row r="2321" spans="1:6" ht="24" customHeight="1">
      <c r="A2321" s="209"/>
      <c r="B2321" s="980" t="s">
        <v>1276</v>
      </c>
      <c r="C2321" s="1312" t="s">
        <v>1277</v>
      </c>
      <c r="D2321" s="1313"/>
      <c r="E2321" s="1314"/>
      <c r="F2321" s="79"/>
    </row>
    <row r="2322" spans="1:6">
      <c r="A2322" s="211" t="s">
        <v>1488</v>
      </c>
      <c r="B2322" s="210" t="s">
        <v>1951</v>
      </c>
      <c r="C2322" s="212" t="s">
        <v>1339</v>
      </c>
      <c r="D2322" s="210" t="s">
        <v>28</v>
      </c>
      <c r="E2322" s="407">
        <v>13</v>
      </c>
      <c r="F2322" s="79"/>
    </row>
    <row r="2323" spans="1:6">
      <c r="A2323" s="1306"/>
      <c r="B2323" s="1307"/>
      <c r="C2323" s="1307"/>
      <c r="D2323" s="1307"/>
      <c r="E2323" s="1308"/>
      <c r="F2323" s="79"/>
    </row>
    <row r="2324" spans="1:6">
      <c r="A2324" s="1628" t="s">
        <v>1343</v>
      </c>
      <c r="B2324" s="1629"/>
      <c r="C2324" s="1629"/>
      <c r="D2324" s="1629"/>
      <c r="E2324" s="1630"/>
      <c r="F2324" s="79"/>
    </row>
    <row r="2325" spans="1:6">
      <c r="A2325" s="209"/>
      <c r="B2325" s="210" t="s">
        <v>452</v>
      </c>
      <c r="C2325" s="1303" t="s">
        <v>1344</v>
      </c>
      <c r="D2325" s="1304"/>
      <c r="E2325" s="1305"/>
      <c r="F2325" s="79"/>
    </row>
    <row r="2326" spans="1:6">
      <c r="A2326" s="209"/>
      <c r="B2326" s="980" t="s">
        <v>1273</v>
      </c>
      <c r="C2326" s="1631" t="s">
        <v>1274</v>
      </c>
      <c r="D2326" s="1632"/>
      <c r="E2326" s="1633"/>
      <c r="F2326" s="79"/>
    </row>
    <row r="2327" spans="1:6">
      <c r="A2327" s="211" t="s">
        <v>1489</v>
      </c>
      <c r="B2327" s="210" t="s">
        <v>1952</v>
      </c>
      <c r="C2327" s="212" t="s">
        <v>676</v>
      </c>
      <c r="D2327" s="213" t="s">
        <v>28</v>
      </c>
      <c r="E2327" s="407">
        <v>92</v>
      </c>
      <c r="F2327" s="79"/>
    </row>
    <row r="2328" spans="1:6">
      <c r="A2328" s="209"/>
      <c r="B2328" s="980" t="s">
        <v>663</v>
      </c>
      <c r="C2328" s="1312" t="s">
        <v>1953</v>
      </c>
      <c r="D2328" s="1313"/>
      <c r="E2328" s="1314"/>
      <c r="F2328" s="79"/>
    </row>
    <row r="2329" spans="1:6" ht="15" customHeight="1">
      <c r="A2329" s="211" t="s">
        <v>1490</v>
      </c>
      <c r="B2329" s="210" t="s">
        <v>1951</v>
      </c>
      <c r="C2329" s="212" t="s">
        <v>1345</v>
      </c>
      <c r="D2329" s="213" t="s">
        <v>28</v>
      </c>
      <c r="E2329" s="214">
        <v>91</v>
      </c>
      <c r="F2329" s="79"/>
    </row>
    <row r="2330" spans="1:6" ht="27.75" customHeight="1">
      <c r="A2330" s="209"/>
      <c r="B2330" s="980" t="s">
        <v>1276</v>
      </c>
      <c r="C2330" s="1312" t="s">
        <v>1277</v>
      </c>
      <c r="D2330" s="1313"/>
      <c r="E2330" s="1314"/>
      <c r="F2330" s="79"/>
    </row>
    <row r="2331" spans="1:6" ht="25.5">
      <c r="A2331" s="211" t="s">
        <v>1491</v>
      </c>
      <c r="B2331" s="210" t="s">
        <v>1951</v>
      </c>
      <c r="C2331" s="212" t="s">
        <v>1346</v>
      </c>
      <c r="D2331" s="210" t="s">
        <v>28</v>
      </c>
      <c r="E2331" s="407">
        <v>69</v>
      </c>
      <c r="F2331" s="79"/>
    </row>
    <row r="2332" spans="1:6">
      <c r="A2332" s="211" t="s">
        <v>1492</v>
      </c>
      <c r="B2332" s="210" t="s">
        <v>1951</v>
      </c>
      <c r="C2332" s="212" t="s">
        <v>1347</v>
      </c>
      <c r="D2332" s="210" t="s">
        <v>28</v>
      </c>
      <c r="E2332" s="407">
        <v>23</v>
      </c>
      <c r="F2332" s="79"/>
    </row>
    <row r="2333" spans="1:6">
      <c r="A2333" s="211" t="s">
        <v>1493</v>
      </c>
      <c r="B2333" s="210" t="s">
        <v>1951</v>
      </c>
      <c r="C2333" s="212" t="s">
        <v>1348</v>
      </c>
      <c r="D2333" s="210" t="s">
        <v>28</v>
      </c>
      <c r="E2333" s="407">
        <f>23+6</f>
        <v>29</v>
      </c>
      <c r="F2333" s="79"/>
    </row>
    <row r="2334" spans="1:6">
      <c r="A2334" s="211" t="s">
        <v>1494</v>
      </c>
      <c r="B2334" s="210" t="s">
        <v>1951</v>
      </c>
      <c r="C2334" s="215" t="s">
        <v>1349</v>
      </c>
      <c r="D2334" s="210" t="s">
        <v>28</v>
      </c>
      <c r="E2334" s="407">
        <v>57</v>
      </c>
      <c r="F2334" s="79"/>
    </row>
    <row r="2335" spans="1:6">
      <c r="A2335" s="211" t="s">
        <v>1495</v>
      </c>
      <c r="B2335" s="210" t="s">
        <v>1951</v>
      </c>
      <c r="C2335" s="215" t="s">
        <v>1350</v>
      </c>
      <c r="D2335" s="210" t="s">
        <v>28</v>
      </c>
      <c r="E2335" s="407">
        <v>20</v>
      </c>
      <c r="F2335" s="79"/>
    </row>
    <row r="2336" spans="1:6">
      <c r="A2336" s="211" t="s">
        <v>1496</v>
      </c>
      <c r="B2336" s="210" t="s">
        <v>1951</v>
      </c>
      <c r="C2336" s="212" t="s">
        <v>1351</v>
      </c>
      <c r="D2336" s="210" t="s">
        <v>149</v>
      </c>
      <c r="E2336" s="407">
        <v>2</v>
      </c>
      <c r="F2336" s="79"/>
    </row>
    <row r="2337" spans="1:6">
      <c r="A2337" s="211" t="s">
        <v>1497</v>
      </c>
      <c r="B2337" s="210" t="s">
        <v>1951</v>
      </c>
      <c r="C2337" s="212" t="s">
        <v>1352</v>
      </c>
      <c r="D2337" s="210" t="s">
        <v>32</v>
      </c>
      <c r="E2337" s="407">
        <v>1</v>
      </c>
      <c r="F2337" s="79"/>
    </row>
    <row r="2338" spans="1:6">
      <c r="A2338" s="211" t="s">
        <v>1498</v>
      </c>
      <c r="B2338" s="210" t="s">
        <v>1951</v>
      </c>
      <c r="C2338" s="212" t="s">
        <v>1284</v>
      </c>
      <c r="D2338" s="210" t="s">
        <v>1723</v>
      </c>
      <c r="E2338" s="407">
        <f>0.08*E2331</f>
        <v>5.5200000000000005</v>
      </c>
      <c r="F2338" s="79"/>
    </row>
    <row r="2339" spans="1:6">
      <c r="A2339" s="211" t="s">
        <v>1499</v>
      </c>
      <c r="B2339" s="210" t="s">
        <v>1951</v>
      </c>
      <c r="C2339" s="212" t="s">
        <v>1285</v>
      </c>
      <c r="D2339" s="210" t="s">
        <v>1723</v>
      </c>
      <c r="E2339" s="407">
        <f>0.08*E2331</f>
        <v>5.5200000000000005</v>
      </c>
      <c r="F2339" s="79"/>
    </row>
    <row r="2340" spans="1:6">
      <c r="A2340" s="1390"/>
      <c r="B2340" s="1391"/>
      <c r="C2340" s="1391"/>
      <c r="D2340" s="1391"/>
      <c r="E2340" s="1392"/>
      <c r="F2340" s="79"/>
    </row>
    <row r="2341" spans="1:6">
      <c r="A2341" s="1628" t="s">
        <v>1354</v>
      </c>
      <c r="B2341" s="1629"/>
      <c r="C2341" s="1629"/>
      <c r="D2341" s="1629"/>
      <c r="E2341" s="1630"/>
      <c r="F2341" s="79"/>
    </row>
    <row r="2342" spans="1:6">
      <c r="A2342" s="209"/>
      <c r="B2342" s="210" t="s">
        <v>452</v>
      </c>
      <c r="C2342" s="1312" t="s">
        <v>1344</v>
      </c>
      <c r="D2342" s="1313"/>
      <c r="E2342" s="1314"/>
      <c r="F2342" s="79"/>
    </row>
    <row r="2343" spans="1:6">
      <c r="A2343" s="209"/>
      <c r="B2343" s="980" t="s">
        <v>1273</v>
      </c>
      <c r="C2343" s="1312" t="s">
        <v>1274</v>
      </c>
      <c r="D2343" s="1313"/>
      <c r="E2343" s="1314"/>
      <c r="F2343" s="79"/>
    </row>
    <row r="2344" spans="1:6">
      <c r="A2344" s="211" t="s">
        <v>1500</v>
      </c>
      <c r="B2344" s="210" t="s">
        <v>1952</v>
      </c>
      <c r="C2344" s="212" t="s">
        <v>676</v>
      </c>
      <c r="D2344" s="213" t="s">
        <v>28</v>
      </c>
      <c r="E2344" s="407">
        <v>47</v>
      </c>
      <c r="F2344" s="79"/>
    </row>
    <row r="2345" spans="1:6">
      <c r="A2345" s="209"/>
      <c r="B2345" s="980" t="s">
        <v>663</v>
      </c>
      <c r="C2345" s="1312" t="s">
        <v>1722</v>
      </c>
      <c r="D2345" s="1313"/>
      <c r="E2345" s="1314"/>
      <c r="F2345" s="79"/>
    </row>
    <row r="2346" spans="1:6" ht="15" customHeight="1">
      <c r="A2346" s="211" t="s">
        <v>1501</v>
      </c>
      <c r="B2346" s="210" t="s">
        <v>1951</v>
      </c>
      <c r="C2346" s="212" t="s">
        <v>1355</v>
      </c>
      <c r="D2346" s="213" t="s">
        <v>28</v>
      </c>
      <c r="E2346" s="214">
        <v>47</v>
      </c>
      <c r="F2346" s="79"/>
    </row>
    <row r="2347" spans="1:6" ht="26.25" customHeight="1">
      <c r="A2347" s="209"/>
      <c r="B2347" s="980" t="s">
        <v>1276</v>
      </c>
      <c r="C2347" s="1312" t="s">
        <v>1277</v>
      </c>
      <c r="D2347" s="1313"/>
      <c r="E2347" s="1314"/>
      <c r="F2347" s="79"/>
    </row>
    <row r="2348" spans="1:6" ht="25.5">
      <c r="A2348" s="211" t="s">
        <v>1502</v>
      </c>
      <c r="B2348" s="210" t="s">
        <v>1951</v>
      </c>
      <c r="C2348" s="212" t="s">
        <v>1346</v>
      </c>
      <c r="D2348" s="210" t="s">
        <v>28</v>
      </c>
      <c r="E2348" s="407">
        <v>14</v>
      </c>
      <c r="F2348" s="79"/>
    </row>
    <row r="2349" spans="1:6">
      <c r="A2349" s="211" t="s">
        <v>1503</v>
      </c>
      <c r="B2349" s="210" t="s">
        <v>1951</v>
      </c>
      <c r="C2349" s="212" t="s">
        <v>1347</v>
      </c>
      <c r="D2349" s="210" t="s">
        <v>28</v>
      </c>
      <c r="E2349" s="407">
        <v>33</v>
      </c>
      <c r="F2349" s="79"/>
    </row>
    <row r="2350" spans="1:6">
      <c r="A2350" s="211" t="s">
        <v>1504</v>
      </c>
      <c r="B2350" s="210" t="s">
        <v>1951</v>
      </c>
      <c r="C2350" s="212" t="s">
        <v>1348</v>
      </c>
      <c r="D2350" s="210" t="s">
        <v>28</v>
      </c>
      <c r="E2350" s="407">
        <f>33+6</f>
        <v>39</v>
      </c>
      <c r="F2350" s="79"/>
    </row>
    <row r="2351" spans="1:6">
      <c r="A2351" s="211" t="s">
        <v>1505</v>
      </c>
      <c r="B2351" s="210" t="s">
        <v>1951</v>
      </c>
      <c r="C2351" s="215" t="s">
        <v>1349</v>
      </c>
      <c r="D2351" s="210" t="s">
        <v>28</v>
      </c>
      <c r="E2351" s="407">
        <v>17</v>
      </c>
      <c r="F2351" s="79"/>
    </row>
    <row r="2352" spans="1:6">
      <c r="A2352" s="211" t="s">
        <v>1506</v>
      </c>
      <c r="B2352" s="210" t="s">
        <v>1951</v>
      </c>
      <c r="C2352" s="212" t="s">
        <v>1356</v>
      </c>
      <c r="D2352" s="210" t="s">
        <v>149</v>
      </c>
      <c r="E2352" s="407">
        <v>2</v>
      </c>
      <c r="F2352" s="79"/>
    </row>
    <row r="2353" spans="1:6">
      <c r="A2353" s="211" t="s">
        <v>1507</v>
      </c>
      <c r="B2353" s="210" t="s">
        <v>1951</v>
      </c>
      <c r="C2353" s="212" t="s">
        <v>1352</v>
      </c>
      <c r="D2353" s="210" t="s">
        <v>32</v>
      </c>
      <c r="E2353" s="407">
        <v>1</v>
      </c>
      <c r="F2353" s="79"/>
    </row>
    <row r="2354" spans="1:6">
      <c r="A2354" s="211" t="s">
        <v>1508</v>
      </c>
      <c r="B2354" s="210" t="s">
        <v>1951</v>
      </c>
      <c r="C2354" s="212" t="s">
        <v>1284</v>
      </c>
      <c r="D2354" s="210" t="s">
        <v>1723</v>
      </c>
      <c r="E2354" s="407">
        <f>0.08*E2348</f>
        <v>1.1200000000000001</v>
      </c>
      <c r="F2354" s="79"/>
    </row>
    <row r="2355" spans="1:6">
      <c r="A2355" s="211" t="s">
        <v>1509</v>
      </c>
      <c r="B2355" s="210" t="s">
        <v>1951</v>
      </c>
      <c r="C2355" s="212" t="s">
        <v>1285</v>
      </c>
      <c r="D2355" s="210" t="s">
        <v>1723</v>
      </c>
      <c r="E2355" s="407">
        <f>0.08*E2348</f>
        <v>1.1200000000000001</v>
      </c>
      <c r="F2355" s="79"/>
    </row>
    <row r="2356" spans="1:6" ht="15.75" thickBot="1">
      <c r="A2356" s="1625"/>
      <c r="B2356" s="1626"/>
      <c r="C2356" s="1626"/>
      <c r="D2356" s="1626"/>
      <c r="E2356" s="1627"/>
      <c r="F2356" s="79"/>
    </row>
    <row r="2357" spans="1:6">
      <c r="A2357" s="1622" t="s">
        <v>1358</v>
      </c>
      <c r="B2357" s="1623"/>
      <c r="C2357" s="1623"/>
      <c r="D2357" s="1623"/>
      <c r="E2357" s="1624"/>
      <c r="F2357" s="79"/>
    </row>
    <row r="2358" spans="1:6">
      <c r="A2358" s="209"/>
      <c r="B2358" s="210" t="s">
        <v>452</v>
      </c>
      <c r="C2358" s="1312" t="s">
        <v>1344</v>
      </c>
      <c r="D2358" s="1313"/>
      <c r="E2358" s="1314"/>
      <c r="F2358" s="79"/>
    </row>
    <row r="2359" spans="1:6">
      <c r="A2359" s="209"/>
      <c r="B2359" s="980" t="s">
        <v>1273</v>
      </c>
      <c r="C2359" s="1312" t="s">
        <v>1274</v>
      </c>
      <c r="D2359" s="1313"/>
      <c r="E2359" s="1314"/>
      <c r="F2359" s="79"/>
    </row>
    <row r="2360" spans="1:6">
      <c r="A2360" s="211" t="s">
        <v>1510</v>
      </c>
      <c r="B2360" s="210" t="s">
        <v>1952</v>
      </c>
      <c r="C2360" s="216" t="s">
        <v>676</v>
      </c>
      <c r="D2360" s="217" t="s">
        <v>28</v>
      </c>
      <c r="E2360" s="408">
        <v>37</v>
      </c>
      <c r="F2360" s="79"/>
    </row>
    <row r="2361" spans="1:6">
      <c r="A2361" s="209"/>
      <c r="B2361" s="980" t="s">
        <v>663</v>
      </c>
      <c r="C2361" s="1312" t="s">
        <v>1722</v>
      </c>
      <c r="D2361" s="1313"/>
      <c r="E2361" s="1314"/>
      <c r="F2361" s="79"/>
    </row>
    <row r="2362" spans="1:6" ht="23.25" customHeight="1">
      <c r="A2362" s="211" t="s">
        <v>1511</v>
      </c>
      <c r="B2362" s="210" t="s">
        <v>1951</v>
      </c>
      <c r="C2362" s="212" t="s">
        <v>1359</v>
      </c>
      <c r="D2362" s="213" t="s">
        <v>28</v>
      </c>
      <c r="E2362" s="214">
        <v>40</v>
      </c>
      <c r="F2362" s="79"/>
    </row>
    <row r="2363" spans="1:6" ht="29.25" customHeight="1">
      <c r="A2363" s="209"/>
      <c r="B2363" s="980" t="s">
        <v>1276</v>
      </c>
      <c r="C2363" s="1312" t="s">
        <v>1277</v>
      </c>
      <c r="D2363" s="1313"/>
      <c r="E2363" s="1314"/>
      <c r="F2363" s="79"/>
    </row>
    <row r="2364" spans="1:6" ht="25.5">
      <c r="A2364" s="211" t="s">
        <v>1512</v>
      </c>
      <c r="B2364" s="210" t="s">
        <v>1951</v>
      </c>
      <c r="C2364" s="212" t="s">
        <v>1346</v>
      </c>
      <c r="D2364" s="210" t="s">
        <v>28</v>
      </c>
      <c r="E2364" s="407">
        <v>12</v>
      </c>
      <c r="F2364" s="79"/>
    </row>
    <row r="2365" spans="1:6">
      <c r="A2365" s="211" t="s">
        <v>1513</v>
      </c>
      <c r="B2365" s="210" t="s">
        <v>1951</v>
      </c>
      <c r="C2365" s="212" t="s">
        <v>1360</v>
      </c>
      <c r="D2365" s="210" t="s">
        <v>28</v>
      </c>
      <c r="E2365" s="407">
        <v>31</v>
      </c>
      <c r="F2365" s="79"/>
    </row>
    <row r="2366" spans="1:6">
      <c r="A2366" s="211" t="s">
        <v>1514</v>
      </c>
      <c r="B2366" s="210" t="s">
        <v>1951</v>
      </c>
      <c r="C2366" s="212" t="s">
        <v>1361</v>
      </c>
      <c r="D2366" s="210" t="s">
        <v>28</v>
      </c>
      <c r="E2366" s="407">
        <v>37</v>
      </c>
      <c r="F2366" s="79"/>
    </row>
    <row r="2367" spans="1:6">
      <c r="A2367" s="211" t="s">
        <v>1515</v>
      </c>
      <c r="B2367" s="210" t="s">
        <v>1951</v>
      </c>
      <c r="C2367" s="212" t="s">
        <v>1364</v>
      </c>
      <c r="D2367" s="210" t="s">
        <v>28</v>
      </c>
      <c r="E2367" s="407">
        <v>6</v>
      </c>
      <c r="F2367" s="79"/>
    </row>
    <row r="2368" spans="1:6">
      <c r="A2368" s="211" t="s">
        <v>1516</v>
      </c>
      <c r="B2368" s="210" t="s">
        <v>1951</v>
      </c>
      <c r="C2368" s="212" t="s">
        <v>1365</v>
      </c>
      <c r="D2368" s="210" t="s">
        <v>28</v>
      </c>
      <c r="E2368" s="407">
        <v>5</v>
      </c>
      <c r="F2368" s="79"/>
    </row>
    <row r="2369" spans="1:6">
      <c r="A2369" s="211" t="s">
        <v>1517</v>
      </c>
      <c r="B2369" s="210" t="s">
        <v>1951</v>
      </c>
      <c r="C2369" s="215" t="s">
        <v>1366</v>
      </c>
      <c r="D2369" s="210" t="s">
        <v>149</v>
      </c>
      <c r="E2369" s="407">
        <v>2</v>
      </c>
      <c r="F2369" s="79"/>
    </row>
    <row r="2370" spans="1:6">
      <c r="A2370" s="1180" t="s">
        <v>1518</v>
      </c>
      <c r="B2370" s="1162" t="s">
        <v>1951</v>
      </c>
      <c r="C2370" s="1181" t="s">
        <v>1352</v>
      </c>
      <c r="D2370" s="1162" t="s">
        <v>32</v>
      </c>
      <c r="E2370" s="1182">
        <v>1</v>
      </c>
      <c r="F2370" s="79"/>
    </row>
    <row r="2371" spans="1:6">
      <c r="A2371" s="211" t="s">
        <v>1519</v>
      </c>
      <c r="B2371" s="210" t="s">
        <v>1951</v>
      </c>
      <c r="C2371" s="212" t="s">
        <v>1284</v>
      </c>
      <c r="D2371" s="210" t="s">
        <v>633</v>
      </c>
      <c r="E2371" s="407">
        <v>0.96</v>
      </c>
      <c r="F2371" s="79"/>
    </row>
    <row r="2372" spans="1:6">
      <c r="A2372" s="211" t="s">
        <v>1520</v>
      </c>
      <c r="B2372" s="210" t="s">
        <v>1951</v>
      </c>
      <c r="C2372" s="212" t="s">
        <v>1285</v>
      </c>
      <c r="D2372" s="210" t="s">
        <v>633</v>
      </c>
      <c r="E2372" s="407">
        <v>0.96</v>
      </c>
      <c r="F2372" s="79"/>
    </row>
    <row r="2373" spans="1:6" ht="15.75" thickBot="1">
      <c r="A2373" s="1306"/>
      <c r="B2373" s="1307"/>
      <c r="C2373" s="1307"/>
      <c r="D2373" s="1307"/>
      <c r="E2373" s="1308"/>
      <c r="F2373" s="79"/>
    </row>
    <row r="2374" spans="1:6">
      <c r="A2374" s="1622" t="s">
        <v>1358</v>
      </c>
      <c r="B2374" s="1623"/>
      <c r="C2374" s="1623"/>
      <c r="D2374" s="1623"/>
      <c r="E2374" s="1624"/>
      <c r="F2374" s="79"/>
    </row>
    <row r="2375" spans="1:6" ht="27.75" customHeight="1">
      <c r="A2375" s="209"/>
      <c r="B2375" s="210" t="s">
        <v>452</v>
      </c>
      <c r="C2375" s="1312" t="s">
        <v>1344</v>
      </c>
      <c r="D2375" s="1313"/>
      <c r="E2375" s="1314"/>
      <c r="F2375" s="79"/>
    </row>
    <row r="2376" spans="1:6">
      <c r="A2376" s="209"/>
      <c r="B2376" s="980" t="s">
        <v>663</v>
      </c>
      <c r="C2376" s="1312" t="s">
        <v>1722</v>
      </c>
      <c r="D2376" s="1313"/>
      <c r="E2376" s="1314"/>
      <c r="F2376" s="79"/>
    </row>
    <row r="2377" spans="1:6">
      <c r="A2377" s="211" t="s">
        <v>1521</v>
      </c>
      <c r="B2377" s="210" t="s">
        <v>1951</v>
      </c>
      <c r="C2377" s="212" t="s">
        <v>1359</v>
      </c>
      <c r="D2377" s="213" t="s">
        <v>28</v>
      </c>
      <c r="E2377" s="214">
        <v>40</v>
      </c>
      <c r="F2377" s="79"/>
    </row>
    <row r="2378" spans="1:6" ht="26.25" customHeight="1">
      <c r="A2378" s="209"/>
      <c r="B2378" s="980" t="s">
        <v>1276</v>
      </c>
      <c r="C2378" s="1312" t="s">
        <v>1277</v>
      </c>
      <c r="D2378" s="1313"/>
      <c r="E2378" s="1314"/>
      <c r="F2378" s="79"/>
    </row>
    <row r="2379" spans="1:6" ht="25.5">
      <c r="A2379" s="211" t="s">
        <v>1522</v>
      </c>
      <c r="B2379" s="210" t="s">
        <v>1951</v>
      </c>
      <c r="C2379" s="212" t="s">
        <v>1346</v>
      </c>
      <c r="D2379" s="210" t="s">
        <v>28</v>
      </c>
      <c r="E2379" s="407">
        <v>12</v>
      </c>
      <c r="F2379" s="79"/>
    </row>
    <row r="2380" spans="1:6">
      <c r="A2380" s="211" t="s">
        <v>1523</v>
      </c>
      <c r="B2380" s="210" t="s">
        <v>1951</v>
      </c>
      <c r="C2380" s="212" t="s">
        <v>1362</v>
      </c>
      <c r="D2380" s="210" t="s">
        <v>28</v>
      </c>
      <c r="E2380" s="407">
        <v>31</v>
      </c>
      <c r="F2380" s="79"/>
    </row>
    <row r="2381" spans="1:6" ht="15" customHeight="1">
      <c r="A2381" s="211" t="s">
        <v>1524</v>
      </c>
      <c r="B2381" s="210" t="s">
        <v>1951</v>
      </c>
      <c r="C2381" s="212" t="s">
        <v>1363</v>
      </c>
      <c r="D2381" s="210" t="s">
        <v>28</v>
      </c>
      <c r="E2381" s="407">
        <v>37</v>
      </c>
      <c r="F2381" s="79"/>
    </row>
    <row r="2382" spans="1:6">
      <c r="A2382" s="211" t="s">
        <v>1525</v>
      </c>
      <c r="B2382" s="210" t="s">
        <v>1951</v>
      </c>
      <c r="C2382" s="212" t="s">
        <v>1364</v>
      </c>
      <c r="D2382" s="210" t="s">
        <v>28</v>
      </c>
      <c r="E2382" s="407">
        <v>6</v>
      </c>
      <c r="F2382" s="79"/>
    </row>
    <row r="2383" spans="1:6">
      <c r="A2383" s="211" t="s">
        <v>1526</v>
      </c>
      <c r="B2383" s="210" t="s">
        <v>1951</v>
      </c>
      <c r="C2383" s="212" t="s">
        <v>1365</v>
      </c>
      <c r="D2383" s="210" t="s">
        <v>28</v>
      </c>
      <c r="E2383" s="407">
        <v>5</v>
      </c>
      <c r="F2383" s="79"/>
    </row>
    <row r="2384" spans="1:6">
      <c r="A2384" s="211" t="s">
        <v>1527</v>
      </c>
      <c r="B2384" s="210" t="s">
        <v>1951</v>
      </c>
      <c r="C2384" s="215" t="s">
        <v>1366</v>
      </c>
      <c r="D2384" s="210" t="s">
        <v>149</v>
      </c>
      <c r="E2384" s="407">
        <v>2</v>
      </c>
      <c r="F2384" s="79"/>
    </row>
    <row r="2385" spans="1:6">
      <c r="A2385" s="1180" t="s">
        <v>1528</v>
      </c>
      <c r="B2385" s="1162" t="s">
        <v>1951</v>
      </c>
      <c r="C2385" s="1181" t="s">
        <v>1352</v>
      </c>
      <c r="D2385" s="1162" t="s">
        <v>32</v>
      </c>
      <c r="E2385" s="1182">
        <v>1</v>
      </c>
      <c r="F2385" s="79"/>
    </row>
    <row r="2386" spans="1:6">
      <c r="A2386" s="211" t="s">
        <v>1529</v>
      </c>
      <c r="B2386" s="210" t="s">
        <v>1951</v>
      </c>
      <c r="C2386" s="212" t="s">
        <v>1284</v>
      </c>
      <c r="D2386" s="210" t="s">
        <v>633</v>
      </c>
      <c r="E2386" s="407">
        <v>0.96</v>
      </c>
      <c r="F2386" s="79"/>
    </row>
    <row r="2387" spans="1:6">
      <c r="A2387" s="211" t="s">
        <v>1530</v>
      </c>
      <c r="B2387" s="210" t="s">
        <v>1951</v>
      </c>
      <c r="C2387" s="212" t="s">
        <v>1285</v>
      </c>
      <c r="D2387" s="210" t="s">
        <v>633</v>
      </c>
      <c r="E2387" s="407">
        <v>0.96</v>
      </c>
      <c r="F2387" s="79"/>
    </row>
    <row r="2388" spans="1:6">
      <c r="A2388" s="1306"/>
      <c r="B2388" s="1307"/>
      <c r="C2388" s="1307"/>
      <c r="D2388" s="1307"/>
      <c r="E2388" s="1308"/>
      <c r="F2388" s="79"/>
    </row>
    <row r="2389" spans="1:6">
      <c r="A2389" s="1628" t="s">
        <v>1368</v>
      </c>
      <c r="B2389" s="1629"/>
      <c r="C2389" s="1629"/>
      <c r="D2389" s="1629"/>
      <c r="E2389" s="1630"/>
      <c r="F2389" s="79"/>
    </row>
    <row r="2390" spans="1:6">
      <c r="A2390" s="209"/>
      <c r="B2390" s="210" t="s">
        <v>452</v>
      </c>
      <c r="C2390" s="1312" t="s">
        <v>1344</v>
      </c>
      <c r="D2390" s="1313"/>
      <c r="E2390" s="1314"/>
      <c r="F2390" s="79"/>
    </row>
    <row r="2391" spans="1:6">
      <c r="A2391" s="209"/>
      <c r="B2391" s="980" t="s">
        <v>1273</v>
      </c>
      <c r="C2391" s="1312" t="s">
        <v>1274</v>
      </c>
      <c r="D2391" s="1313"/>
      <c r="E2391" s="1314"/>
      <c r="F2391" s="79"/>
    </row>
    <row r="2392" spans="1:6">
      <c r="A2392" s="211" t="s">
        <v>1531</v>
      </c>
      <c r="B2392" s="210" t="s">
        <v>1952</v>
      </c>
      <c r="C2392" s="212" t="s">
        <v>676</v>
      </c>
      <c r="D2392" s="213" t="s">
        <v>28</v>
      </c>
      <c r="E2392" s="407">
        <v>45</v>
      </c>
      <c r="F2392" s="79"/>
    </row>
    <row r="2393" spans="1:6" ht="21" customHeight="1">
      <c r="A2393" s="209"/>
      <c r="B2393" s="980" t="s">
        <v>663</v>
      </c>
      <c r="C2393" s="1312" t="s">
        <v>1722</v>
      </c>
      <c r="D2393" s="1313"/>
      <c r="E2393" s="1314"/>
      <c r="F2393" s="79"/>
    </row>
    <row r="2394" spans="1:6">
      <c r="A2394" s="211" t="s">
        <v>1532</v>
      </c>
      <c r="B2394" s="210" t="s">
        <v>1951</v>
      </c>
      <c r="C2394" s="212" t="s">
        <v>1345</v>
      </c>
      <c r="D2394" s="213" t="s">
        <v>28</v>
      </c>
      <c r="E2394" s="214">
        <v>47</v>
      </c>
      <c r="F2394" s="79"/>
    </row>
    <row r="2395" spans="1:6" ht="27" customHeight="1">
      <c r="A2395" s="209"/>
      <c r="B2395" s="980" t="s">
        <v>1276</v>
      </c>
      <c r="C2395" s="1312" t="s">
        <v>1277</v>
      </c>
      <c r="D2395" s="1313"/>
      <c r="E2395" s="1314"/>
      <c r="F2395" s="79"/>
    </row>
    <row r="2396" spans="1:6" ht="25.5">
      <c r="A2396" s="211" t="s">
        <v>1747</v>
      </c>
      <c r="B2396" s="210" t="s">
        <v>1951</v>
      </c>
      <c r="C2396" s="212" t="s">
        <v>1346</v>
      </c>
      <c r="D2396" s="210" t="s">
        <v>28</v>
      </c>
      <c r="E2396" s="407">
        <v>22</v>
      </c>
      <c r="F2396" s="79"/>
    </row>
    <row r="2397" spans="1:6">
      <c r="A2397" s="211" t="s">
        <v>1748</v>
      </c>
      <c r="B2397" s="210" t="s">
        <v>1951</v>
      </c>
      <c r="C2397" s="212" t="s">
        <v>1347</v>
      </c>
      <c r="D2397" s="210" t="s">
        <v>28</v>
      </c>
      <c r="E2397" s="407">
        <v>25</v>
      </c>
      <c r="F2397" s="79"/>
    </row>
    <row r="2398" spans="1:6">
      <c r="A2398" s="211" t="s">
        <v>1749</v>
      </c>
      <c r="B2398" s="210" t="s">
        <v>1951</v>
      </c>
      <c r="C2398" s="212" t="s">
        <v>1348</v>
      </c>
      <c r="D2398" s="210" t="s">
        <v>28</v>
      </c>
      <c r="E2398" s="407">
        <v>31</v>
      </c>
      <c r="F2398" s="79"/>
    </row>
    <row r="2399" spans="1:6">
      <c r="A2399" s="211" t="s">
        <v>1750</v>
      </c>
      <c r="B2399" s="210" t="s">
        <v>1951</v>
      </c>
      <c r="C2399" s="215" t="s">
        <v>1349</v>
      </c>
      <c r="D2399" s="210" t="s">
        <v>28</v>
      </c>
      <c r="E2399" s="407">
        <v>23</v>
      </c>
      <c r="F2399" s="79"/>
    </row>
    <row r="2400" spans="1:6">
      <c r="A2400" s="211" t="s">
        <v>1751</v>
      </c>
      <c r="B2400" s="210" t="s">
        <v>1951</v>
      </c>
      <c r="C2400" s="215" t="s">
        <v>1350</v>
      </c>
      <c r="D2400" s="210" t="s">
        <v>28</v>
      </c>
      <c r="E2400" s="407">
        <v>2</v>
      </c>
      <c r="F2400" s="79"/>
    </row>
    <row r="2401" spans="1:6">
      <c r="A2401" s="211" t="s">
        <v>1752</v>
      </c>
      <c r="B2401" s="210" t="s">
        <v>1951</v>
      </c>
      <c r="C2401" s="212" t="s">
        <v>1351</v>
      </c>
      <c r="D2401" s="210" t="s">
        <v>149</v>
      </c>
      <c r="E2401" s="407">
        <v>2</v>
      </c>
      <c r="F2401" s="79"/>
    </row>
    <row r="2402" spans="1:6">
      <c r="A2402" s="211" t="s">
        <v>1753</v>
      </c>
      <c r="B2402" s="210" t="s">
        <v>1951</v>
      </c>
      <c r="C2402" s="212" t="s">
        <v>1352</v>
      </c>
      <c r="D2402" s="210" t="s">
        <v>32</v>
      </c>
      <c r="E2402" s="407">
        <v>1</v>
      </c>
      <c r="F2402" s="79"/>
    </row>
    <row r="2403" spans="1:6">
      <c r="A2403" s="211" t="s">
        <v>1754</v>
      </c>
      <c r="B2403" s="210" t="s">
        <v>1951</v>
      </c>
      <c r="C2403" s="212" t="s">
        <v>1284</v>
      </c>
      <c r="D2403" s="210" t="s">
        <v>1723</v>
      </c>
      <c r="E2403" s="407">
        <f>0.08*E2396</f>
        <v>1.76</v>
      </c>
      <c r="F2403" s="79"/>
    </row>
    <row r="2404" spans="1:6" ht="15.75" thickBot="1">
      <c r="A2404" s="378" t="s">
        <v>1755</v>
      </c>
      <c r="B2404" s="379" t="s">
        <v>1951</v>
      </c>
      <c r="C2404" s="380" t="s">
        <v>1285</v>
      </c>
      <c r="D2404" s="379" t="s">
        <v>1723</v>
      </c>
      <c r="E2404" s="409">
        <f>0.08*E2396</f>
        <v>1.76</v>
      </c>
      <c r="F2404" s="79"/>
    </row>
    <row r="2405" spans="1:6" ht="15.75" customHeight="1" thickTop="1">
      <c r="A2405" s="1295"/>
      <c r="B2405" s="1296"/>
      <c r="C2405" s="1296"/>
      <c r="D2405" s="1296"/>
      <c r="E2405" s="1297"/>
    </row>
    <row r="2406" spans="1:6" ht="15.75" thickBot="1">
      <c r="A2406" s="1298"/>
      <c r="B2406" s="1299"/>
      <c r="C2406" s="1299"/>
      <c r="D2406" s="1299"/>
      <c r="E2406" s="1300"/>
    </row>
    <row r="2407" spans="1:6" ht="75" customHeight="1" thickTop="1">
      <c r="A2407" s="1318" t="s">
        <v>1868</v>
      </c>
      <c r="B2407" s="1319"/>
      <c r="C2407" s="1319"/>
      <c r="D2407" s="1319"/>
      <c r="E2407" s="1320"/>
    </row>
    <row r="2408" spans="1:6" ht="15.75" customHeight="1">
      <c r="A2408" s="1354"/>
      <c r="B2408" s="1355"/>
      <c r="C2408" s="1355"/>
      <c r="D2408" s="1355"/>
      <c r="E2408" s="1356"/>
    </row>
    <row r="2409" spans="1:6" ht="20.25">
      <c r="A2409" s="1354" t="s">
        <v>1910</v>
      </c>
      <c r="B2409" s="1355"/>
      <c r="C2409" s="1355"/>
      <c r="D2409" s="1355"/>
      <c r="E2409" s="1356"/>
    </row>
    <row r="2410" spans="1:6" ht="20.25">
      <c r="A2410" s="993"/>
      <c r="B2410" s="994"/>
      <c r="C2410" s="994"/>
      <c r="D2410" s="994"/>
      <c r="E2410" s="995"/>
    </row>
    <row r="2411" spans="1:6" ht="20.25">
      <c r="A2411" s="1357" t="s">
        <v>1042</v>
      </c>
      <c r="B2411" s="1358"/>
      <c r="C2411" s="1358"/>
      <c r="D2411" s="1358"/>
      <c r="E2411" s="1359"/>
      <c r="F2411" s="79"/>
    </row>
    <row r="2412" spans="1:6" ht="20.25">
      <c r="A2412" s="981"/>
      <c r="B2412" s="982"/>
      <c r="C2412" s="79"/>
      <c r="D2412" s="78"/>
      <c r="E2412" s="80"/>
      <c r="F2412" s="79"/>
    </row>
    <row r="2413" spans="1:6">
      <c r="A2413" s="55"/>
      <c r="B2413" s="5"/>
      <c r="C2413" s="4"/>
      <c r="D2413" s="5"/>
      <c r="E2413" s="57"/>
      <c r="F2413" s="79"/>
    </row>
    <row r="2414" spans="1:6">
      <c r="A2414" s="55"/>
      <c r="B2414" s="6"/>
      <c r="C2414" s="3"/>
      <c r="D2414" s="6"/>
      <c r="E2414" s="58"/>
      <c r="F2414" s="79"/>
    </row>
    <row r="2415" spans="1:6">
      <c r="A2415" s="1360" t="s">
        <v>0</v>
      </c>
      <c r="B2415" s="1361"/>
      <c r="C2415" s="1361"/>
      <c r="D2415" s="1361"/>
      <c r="E2415" s="1362"/>
      <c r="F2415" s="79"/>
    </row>
    <row r="2416" spans="1:6">
      <c r="A2416" s="1379" t="s">
        <v>1</v>
      </c>
      <c r="B2416" s="1380"/>
      <c r="C2416" s="1380"/>
      <c r="D2416" s="1380"/>
      <c r="E2416" s="1381"/>
      <c r="F2416" s="79"/>
    </row>
    <row r="2417" spans="1:6">
      <c r="A2417" s="712" t="s">
        <v>2</v>
      </c>
      <c r="B2417" s="714">
        <v>45</v>
      </c>
      <c r="C2417" s="974" t="s">
        <v>3</v>
      </c>
      <c r="D2417" s="1408" t="s">
        <v>4</v>
      </c>
      <c r="E2417" s="1409"/>
      <c r="F2417" s="79"/>
    </row>
    <row r="2418" spans="1:6">
      <c r="A2418" s="717" t="s">
        <v>662</v>
      </c>
      <c r="B2418" s="716" t="s">
        <v>6</v>
      </c>
      <c r="C2418" s="715" t="s">
        <v>7</v>
      </c>
      <c r="D2418" s="1325" t="s">
        <v>8</v>
      </c>
      <c r="E2418" s="1326"/>
      <c r="F2418" s="79"/>
    </row>
    <row r="2419" spans="1:6" ht="60.75" customHeight="1">
      <c r="A2419" s="718" t="s">
        <v>662</v>
      </c>
      <c r="B2419" s="716" t="s">
        <v>1869</v>
      </c>
      <c r="C2419" s="715" t="s">
        <v>666</v>
      </c>
      <c r="D2419" s="1325" t="s">
        <v>667</v>
      </c>
      <c r="E2419" s="1326"/>
      <c r="F2419" s="79"/>
    </row>
    <row r="2420" spans="1:6" ht="29.25" customHeight="1">
      <c r="A2420" s="719"/>
      <c r="B2420" s="716" t="s">
        <v>1869</v>
      </c>
      <c r="C2420" s="715" t="s">
        <v>668</v>
      </c>
      <c r="D2420" s="1325" t="s">
        <v>669</v>
      </c>
      <c r="E2420" s="1326"/>
      <c r="F2420" s="79"/>
    </row>
    <row r="2421" spans="1:6">
      <c r="A2421" s="63"/>
      <c r="B2421" s="48"/>
      <c r="C2421" s="32"/>
      <c r="D2421" s="48"/>
      <c r="E2421" s="122"/>
      <c r="F2421" s="79"/>
    </row>
    <row r="2422" spans="1:6">
      <c r="A2422" s="137"/>
      <c r="B2422" s="138"/>
      <c r="C2422" s="138"/>
      <c r="D2422" s="138"/>
      <c r="E2422" s="139"/>
      <c r="F2422" s="79"/>
    </row>
    <row r="2423" spans="1:6">
      <c r="A2423" s="137"/>
      <c r="B2423" s="138"/>
      <c r="C2423" s="138"/>
      <c r="D2423" s="138"/>
      <c r="E2423" s="139"/>
      <c r="F2423" s="79"/>
    </row>
    <row r="2424" spans="1:6">
      <c r="A2424" s="137"/>
      <c r="B2424" s="138"/>
      <c r="C2424" s="138"/>
      <c r="D2424" s="138"/>
      <c r="E2424" s="139"/>
      <c r="F2424" s="79"/>
    </row>
    <row r="2425" spans="1:6" ht="15.75" thickBot="1">
      <c r="A2425" s="63"/>
      <c r="B2425" s="5"/>
      <c r="C2425" s="4"/>
      <c r="D2425" s="5"/>
      <c r="E2425" s="57"/>
      <c r="F2425" s="79"/>
    </row>
    <row r="2426" spans="1:6" ht="15" customHeight="1">
      <c r="A2426" s="1339" t="s">
        <v>1868</v>
      </c>
      <c r="B2426" s="1340"/>
      <c r="C2426" s="1341"/>
      <c r="D2426" s="1393" t="s">
        <v>1910</v>
      </c>
      <c r="E2426" s="1394"/>
      <c r="F2426" s="79"/>
    </row>
    <row r="2427" spans="1:6">
      <c r="A2427" s="1342"/>
      <c r="B2427" s="1343"/>
      <c r="C2427" s="1344"/>
      <c r="D2427" s="1395"/>
      <c r="E2427" s="1396"/>
      <c r="F2427" s="79"/>
    </row>
    <row r="2428" spans="1:6">
      <c r="A2428" s="1342"/>
      <c r="B2428" s="1343"/>
      <c r="C2428" s="1344"/>
      <c r="D2428" s="1395" t="s">
        <v>1042</v>
      </c>
      <c r="E2428" s="1396"/>
      <c r="F2428" s="79"/>
    </row>
    <row r="2429" spans="1:6" ht="15.75" thickBot="1">
      <c r="A2429" s="1345"/>
      <c r="B2429" s="1346"/>
      <c r="C2429" s="1347"/>
      <c r="D2429" s="1542"/>
      <c r="E2429" s="1543"/>
      <c r="F2429" s="79"/>
    </row>
    <row r="2430" spans="1:6" ht="15.75" thickTop="1">
      <c r="A2430" s="1376" t="s">
        <v>13</v>
      </c>
      <c r="B2430" s="1537" t="s">
        <v>433</v>
      </c>
      <c r="C2430" s="1405" t="s">
        <v>15</v>
      </c>
      <c r="D2430" s="1321" t="s">
        <v>435</v>
      </c>
      <c r="E2430" s="1323" t="s">
        <v>436</v>
      </c>
      <c r="F2430" s="79"/>
    </row>
    <row r="2431" spans="1:6">
      <c r="A2431" s="1377"/>
      <c r="B2431" s="1321"/>
      <c r="C2431" s="1406"/>
      <c r="D2431" s="1321"/>
      <c r="E2431" s="1323"/>
      <c r="F2431" s="79"/>
    </row>
    <row r="2432" spans="1:6">
      <c r="A2432" s="1378"/>
      <c r="B2432" s="1322"/>
      <c r="C2432" s="1407"/>
      <c r="D2432" s="1322"/>
      <c r="E2432" s="1324"/>
      <c r="F2432" s="79"/>
    </row>
    <row r="2433" spans="1:6">
      <c r="A2433" s="37">
        <v>1</v>
      </c>
      <c r="B2433" s="21">
        <v>2</v>
      </c>
      <c r="C2433" s="21">
        <v>3</v>
      </c>
      <c r="D2433" s="21">
        <v>4</v>
      </c>
      <c r="E2433" s="95">
        <v>5</v>
      </c>
      <c r="F2433" s="79"/>
    </row>
    <row r="2434" spans="1:6">
      <c r="A2434" s="218" t="s">
        <v>439</v>
      </c>
      <c r="B2434" s="219"/>
      <c r="C2434" s="1544" t="s">
        <v>673</v>
      </c>
      <c r="D2434" s="1545" t="s">
        <v>452</v>
      </c>
      <c r="E2434" s="1546" t="s">
        <v>452</v>
      </c>
      <c r="F2434" s="79"/>
    </row>
    <row r="2435" spans="1:6">
      <c r="A2435" s="220" t="s">
        <v>1088</v>
      </c>
      <c r="B2435" s="221" t="s">
        <v>675</v>
      </c>
      <c r="C2435" s="222" t="s">
        <v>676</v>
      </c>
      <c r="D2435" s="223" t="s">
        <v>26</v>
      </c>
      <c r="E2435" s="224">
        <f>7.8</f>
        <v>7.8</v>
      </c>
      <c r="F2435" s="79"/>
    </row>
    <row r="2436" spans="1:6">
      <c r="A2436" s="1363"/>
      <c r="B2436" s="1364"/>
      <c r="C2436" s="1364"/>
      <c r="D2436" s="1365"/>
      <c r="E2436" s="1366"/>
      <c r="F2436" s="79"/>
    </row>
    <row r="2437" spans="1:6">
      <c r="A2437" s="225">
        <v>2</v>
      </c>
      <c r="B2437" s="226"/>
      <c r="C2437" s="1547" t="s">
        <v>1043</v>
      </c>
      <c r="D2437" s="1548" t="s">
        <v>452</v>
      </c>
      <c r="E2437" s="1549" t="s">
        <v>452</v>
      </c>
      <c r="F2437" s="79"/>
    </row>
    <row r="2438" spans="1:6">
      <c r="A2438" s="227" t="s">
        <v>1089</v>
      </c>
      <c r="B2438" s="221" t="s">
        <v>1950</v>
      </c>
      <c r="C2438" s="228" t="s">
        <v>1044</v>
      </c>
      <c r="D2438" s="229" t="s">
        <v>57</v>
      </c>
      <c r="E2438" s="230">
        <v>1</v>
      </c>
      <c r="F2438" s="79"/>
    </row>
    <row r="2439" spans="1:6">
      <c r="A2439" s="231" t="s">
        <v>1090</v>
      </c>
      <c r="B2439" s="232" t="s">
        <v>1950</v>
      </c>
      <c r="C2439" s="228" t="s">
        <v>686</v>
      </c>
      <c r="D2439" s="229" t="s">
        <v>24</v>
      </c>
      <c r="E2439" s="233">
        <f>0.375*E2438</f>
        <v>0.375</v>
      </c>
      <c r="F2439" s="79"/>
    </row>
    <row r="2440" spans="1:6" ht="25.5">
      <c r="A2440" s="227" t="s">
        <v>1091</v>
      </c>
      <c r="B2440" s="221" t="s">
        <v>1950</v>
      </c>
      <c r="C2440" s="234" t="s">
        <v>1045</v>
      </c>
      <c r="D2440" s="235" t="s">
        <v>32</v>
      </c>
      <c r="E2440" s="236">
        <v>1</v>
      </c>
      <c r="F2440" s="79"/>
    </row>
    <row r="2441" spans="1:6">
      <c r="A2441" s="231" t="s">
        <v>1092</v>
      </c>
      <c r="B2441" s="221" t="s">
        <v>1950</v>
      </c>
      <c r="C2441" s="234" t="s">
        <v>1046</v>
      </c>
      <c r="D2441" s="235" t="s">
        <v>32</v>
      </c>
      <c r="E2441" s="236">
        <v>1</v>
      </c>
      <c r="F2441" s="79"/>
    </row>
    <row r="2442" spans="1:6">
      <c r="A2442" s="227" t="s">
        <v>1093</v>
      </c>
      <c r="B2442" s="221" t="s">
        <v>1950</v>
      </c>
      <c r="C2442" s="234" t="s">
        <v>1047</v>
      </c>
      <c r="D2442" s="235" t="s">
        <v>32</v>
      </c>
      <c r="E2442" s="236">
        <v>3</v>
      </c>
      <c r="F2442" s="79"/>
    </row>
    <row r="2443" spans="1:6" ht="25.5">
      <c r="A2443" s="231" t="s">
        <v>1094</v>
      </c>
      <c r="B2443" s="221" t="s">
        <v>1950</v>
      </c>
      <c r="C2443" s="234" t="s">
        <v>1048</v>
      </c>
      <c r="D2443" s="235" t="s">
        <v>32</v>
      </c>
      <c r="E2443" s="236">
        <v>1</v>
      </c>
      <c r="F2443" s="79"/>
    </row>
    <row r="2444" spans="1:6">
      <c r="A2444" s="227" t="s">
        <v>1095</v>
      </c>
      <c r="B2444" s="221" t="s">
        <v>1950</v>
      </c>
      <c r="C2444" s="234" t="s">
        <v>1049</v>
      </c>
      <c r="D2444" s="235" t="s">
        <v>32</v>
      </c>
      <c r="E2444" s="236">
        <v>1</v>
      </c>
      <c r="F2444" s="79"/>
    </row>
    <row r="2445" spans="1:6" ht="25.5">
      <c r="A2445" s="1184" t="s">
        <v>1096</v>
      </c>
      <c r="B2445" s="1185" t="s">
        <v>1950</v>
      </c>
      <c r="C2445" s="1183" t="s">
        <v>1994</v>
      </c>
      <c r="D2445" s="1186" t="s">
        <v>32</v>
      </c>
      <c r="E2445" s="1188">
        <v>1</v>
      </c>
      <c r="F2445" s="79"/>
    </row>
    <row r="2446" spans="1:6">
      <c r="A2446" s="227" t="s">
        <v>1097</v>
      </c>
      <c r="B2446" s="221" t="s">
        <v>1950</v>
      </c>
      <c r="C2446" s="234" t="s">
        <v>1050</v>
      </c>
      <c r="D2446" s="237" t="s">
        <v>32</v>
      </c>
      <c r="E2446" s="236">
        <v>1</v>
      </c>
      <c r="F2446" s="79"/>
    </row>
    <row r="2447" spans="1:6">
      <c r="A2447" s="231" t="s">
        <v>1098</v>
      </c>
      <c r="B2447" s="221" t="s">
        <v>1950</v>
      </c>
      <c r="C2447" s="234" t="s">
        <v>1051</v>
      </c>
      <c r="D2447" s="237" t="s">
        <v>32</v>
      </c>
      <c r="E2447" s="236">
        <v>1</v>
      </c>
      <c r="F2447" s="79"/>
    </row>
    <row r="2448" spans="1:6">
      <c r="A2448" s="227" t="s">
        <v>1099</v>
      </c>
      <c r="B2448" s="221" t="s">
        <v>1950</v>
      </c>
      <c r="C2448" s="234" t="s">
        <v>1052</v>
      </c>
      <c r="D2448" s="237" t="s">
        <v>26</v>
      </c>
      <c r="E2448" s="236">
        <v>0.05</v>
      </c>
      <c r="F2448" s="79"/>
    </row>
    <row r="2449" spans="1:6">
      <c r="A2449" s="1538"/>
      <c r="B2449" s="1539"/>
      <c r="C2449" s="1539"/>
      <c r="D2449" s="1539"/>
      <c r="E2449" s="1540"/>
      <c r="F2449" s="79"/>
    </row>
    <row r="2450" spans="1:6">
      <c r="A2450" s="238">
        <v>3</v>
      </c>
      <c r="B2450" s="239"/>
      <c r="C2450" s="1556" t="s">
        <v>1053</v>
      </c>
      <c r="D2450" s="1557" t="s">
        <v>452</v>
      </c>
      <c r="E2450" s="1558" t="s">
        <v>452</v>
      </c>
      <c r="F2450" s="79"/>
    </row>
    <row r="2451" spans="1:6">
      <c r="A2451" s="227" t="s">
        <v>1100</v>
      </c>
      <c r="B2451" s="221" t="s">
        <v>1950</v>
      </c>
      <c r="C2451" s="240" t="s">
        <v>678</v>
      </c>
      <c r="D2451" s="237" t="s">
        <v>24</v>
      </c>
      <c r="E2451" s="224">
        <f>3366</f>
        <v>3366</v>
      </c>
      <c r="F2451" s="79"/>
    </row>
    <row r="2452" spans="1:6">
      <c r="A2452" s="227" t="s">
        <v>1101</v>
      </c>
      <c r="B2452" s="221" t="s">
        <v>1950</v>
      </c>
      <c r="C2452" s="228" t="s">
        <v>680</v>
      </c>
      <c r="D2452" s="229" t="s">
        <v>28</v>
      </c>
      <c r="E2452" s="230">
        <v>8271</v>
      </c>
      <c r="F2452" s="79"/>
    </row>
    <row r="2453" spans="1:6">
      <c r="A2453" s="227" t="s">
        <v>1102</v>
      </c>
      <c r="B2453" s="221" t="s">
        <v>1950</v>
      </c>
      <c r="C2453" s="228" t="s">
        <v>682</v>
      </c>
      <c r="D2453" s="229" t="s">
        <v>24</v>
      </c>
      <c r="E2453" s="230">
        <v>2704</v>
      </c>
      <c r="F2453" s="79"/>
    </row>
    <row r="2454" spans="1:6" ht="25.5">
      <c r="A2454" s="1189" t="s">
        <v>1103</v>
      </c>
      <c r="B2454" s="1185" t="s">
        <v>1950</v>
      </c>
      <c r="C2454" s="1190" t="s">
        <v>1995</v>
      </c>
      <c r="D2454" s="1191" t="s">
        <v>28</v>
      </c>
      <c r="E2454" s="1193">
        <v>328</v>
      </c>
      <c r="F2454" s="79"/>
    </row>
    <row r="2455" spans="1:6">
      <c r="A2455" s="227" t="s">
        <v>1104</v>
      </c>
      <c r="B2455" s="221" t="s">
        <v>1950</v>
      </c>
      <c r="C2455" s="228" t="s">
        <v>686</v>
      </c>
      <c r="D2455" s="229" t="s">
        <v>24</v>
      </c>
      <c r="E2455" s="230">
        <f>E2452*0.4*0.2</f>
        <v>661.68000000000006</v>
      </c>
      <c r="F2455" s="79"/>
    </row>
    <row r="2456" spans="1:6">
      <c r="A2456" s="227" t="s">
        <v>1105</v>
      </c>
      <c r="B2456" s="221" t="s">
        <v>1950</v>
      </c>
      <c r="C2456" s="240" t="s">
        <v>1054</v>
      </c>
      <c r="D2456" s="237" t="s">
        <v>28</v>
      </c>
      <c r="E2456" s="241">
        <v>722</v>
      </c>
      <c r="F2456" s="79"/>
    </row>
    <row r="2457" spans="1:6">
      <c r="A2457" s="227" t="s">
        <v>1106</v>
      </c>
      <c r="B2457" s="221" t="s">
        <v>1950</v>
      </c>
      <c r="C2457" s="240" t="s">
        <v>1055</v>
      </c>
      <c r="D2457" s="237" t="s">
        <v>28</v>
      </c>
      <c r="E2457" s="241">
        <f>3*722</f>
        <v>2166</v>
      </c>
      <c r="F2457" s="79"/>
    </row>
    <row r="2458" spans="1:6">
      <c r="A2458" s="227" t="s">
        <v>1107</v>
      </c>
      <c r="B2458" s="221" t="s">
        <v>1950</v>
      </c>
      <c r="C2458" s="240" t="s">
        <v>1056</v>
      </c>
      <c r="D2458" s="237" t="s">
        <v>28</v>
      </c>
      <c r="E2458" s="241">
        <f>3*7973</f>
        <v>23919</v>
      </c>
      <c r="F2458" s="79"/>
    </row>
    <row r="2459" spans="1:6">
      <c r="A2459" s="227" t="s">
        <v>1108</v>
      </c>
      <c r="B2459" s="221" t="s">
        <v>1950</v>
      </c>
      <c r="C2459" s="240" t="s">
        <v>1057</v>
      </c>
      <c r="D2459" s="237" t="s">
        <v>28</v>
      </c>
      <c r="E2459" s="241">
        <f>3*150</f>
        <v>450</v>
      </c>
      <c r="F2459" s="79"/>
    </row>
    <row r="2460" spans="1:6">
      <c r="A2460" s="227" t="s">
        <v>1109</v>
      </c>
      <c r="B2460" s="221" t="s">
        <v>1950</v>
      </c>
      <c r="C2460" s="240" t="s">
        <v>1058</v>
      </c>
      <c r="D2460" s="237" t="s">
        <v>105</v>
      </c>
      <c r="E2460" s="241">
        <v>10</v>
      </c>
      <c r="F2460" s="79"/>
    </row>
    <row r="2461" spans="1:6">
      <c r="A2461" s="227" t="s">
        <v>1110</v>
      </c>
      <c r="B2461" s="221" t="s">
        <v>1950</v>
      </c>
      <c r="C2461" s="240" t="s">
        <v>1059</v>
      </c>
      <c r="D2461" s="237" t="s">
        <v>105</v>
      </c>
      <c r="E2461" s="241">
        <v>10</v>
      </c>
      <c r="F2461" s="79"/>
    </row>
    <row r="2462" spans="1:6">
      <c r="A2462" s="242">
        <v>4</v>
      </c>
      <c r="B2462" s="243"/>
      <c r="C2462" s="244" t="s">
        <v>1060</v>
      </c>
      <c r="D2462" s="243"/>
      <c r="E2462" s="245"/>
      <c r="F2462" s="79"/>
    </row>
    <row r="2463" spans="1:6">
      <c r="A2463" s="246">
        <v>4</v>
      </c>
      <c r="B2463" s="247"/>
      <c r="C2463" s="1559" t="s">
        <v>1060</v>
      </c>
      <c r="D2463" s="1560" t="s">
        <v>452</v>
      </c>
      <c r="E2463" s="1561" t="s">
        <v>452</v>
      </c>
      <c r="F2463" s="79"/>
    </row>
    <row r="2464" spans="1:6">
      <c r="A2464" s="231" t="s">
        <v>1061</v>
      </c>
      <c r="B2464" s="232" t="s">
        <v>1950</v>
      </c>
      <c r="C2464" s="228" t="s">
        <v>1062</v>
      </c>
      <c r="D2464" s="229" t="s">
        <v>24</v>
      </c>
      <c r="E2464" s="230">
        <f>2*10</f>
        <v>20</v>
      </c>
      <c r="F2464" s="79"/>
    </row>
    <row r="2465" spans="1:6">
      <c r="A2465" s="231" t="s">
        <v>1111</v>
      </c>
      <c r="B2465" s="232" t="s">
        <v>1950</v>
      </c>
      <c r="C2465" s="228" t="s">
        <v>686</v>
      </c>
      <c r="D2465" s="229" t="s">
        <v>24</v>
      </c>
      <c r="E2465" s="233">
        <f>2*10</f>
        <v>20</v>
      </c>
      <c r="F2465" s="79"/>
    </row>
    <row r="2466" spans="1:6">
      <c r="A2466" s="231" t="s">
        <v>1112</v>
      </c>
      <c r="B2466" s="232" t="s">
        <v>1950</v>
      </c>
      <c r="C2466" s="240" t="s">
        <v>1063</v>
      </c>
      <c r="D2466" s="237" t="s">
        <v>32</v>
      </c>
      <c r="E2466" s="248">
        <v>2</v>
      </c>
      <c r="F2466" s="79"/>
    </row>
    <row r="2467" spans="1:6">
      <c r="A2467" s="231" t="s">
        <v>1113</v>
      </c>
      <c r="B2467" s="232" t="s">
        <v>1950</v>
      </c>
      <c r="C2467" s="249" t="s">
        <v>1064</v>
      </c>
      <c r="D2467" s="237" t="s">
        <v>28</v>
      </c>
      <c r="E2467" s="248">
        <f>2*3*15</f>
        <v>90</v>
      </c>
      <c r="F2467" s="79"/>
    </row>
    <row r="2468" spans="1:6">
      <c r="A2468" s="231" t="s">
        <v>1114</v>
      </c>
      <c r="B2468" s="232" t="s">
        <v>1950</v>
      </c>
      <c r="C2468" s="249" t="s">
        <v>1065</v>
      </c>
      <c r="D2468" s="250" t="s">
        <v>28</v>
      </c>
      <c r="E2468" s="251">
        <f>2*30</f>
        <v>60</v>
      </c>
      <c r="F2468" s="79"/>
    </row>
    <row r="2469" spans="1:6">
      <c r="A2469" s="231" t="s">
        <v>1115</v>
      </c>
      <c r="B2469" s="232" t="s">
        <v>1950</v>
      </c>
      <c r="C2469" s="249" t="s">
        <v>1066</v>
      </c>
      <c r="D2469" s="250" t="s">
        <v>1067</v>
      </c>
      <c r="E2469" s="251">
        <v>4</v>
      </c>
      <c r="F2469" s="79"/>
    </row>
    <row r="2470" spans="1:6">
      <c r="A2470" s="231" t="s">
        <v>1116</v>
      </c>
      <c r="B2470" s="232" t="s">
        <v>1950</v>
      </c>
      <c r="C2470" s="249" t="s">
        <v>1068</v>
      </c>
      <c r="D2470" s="250" t="s">
        <v>1067</v>
      </c>
      <c r="E2470" s="251">
        <v>2</v>
      </c>
      <c r="F2470" s="79"/>
    </row>
    <row r="2471" spans="1:6">
      <c r="A2471" s="231" t="s">
        <v>1117</v>
      </c>
      <c r="B2471" s="232" t="s">
        <v>1950</v>
      </c>
      <c r="C2471" s="249" t="s">
        <v>1069</v>
      </c>
      <c r="D2471" s="250" t="s">
        <v>1067</v>
      </c>
      <c r="E2471" s="251">
        <v>2</v>
      </c>
      <c r="F2471" s="79"/>
    </row>
    <row r="2472" spans="1:6">
      <c r="A2472" s="231" t="s">
        <v>1118</v>
      </c>
      <c r="B2472" s="232" t="s">
        <v>1950</v>
      </c>
      <c r="C2472" s="249" t="s">
        <v>1070</v>
      </c>
      <c r="D2472" s="250" t="s">
        <v>1067</v>
      </c>
      <c r="E2472" s="251">
        <v>8</v>
      </c>
      <c r="F2472" s="79"/>
    </row>
    <row r="2473" spans="1:6">
      <c r="A2473" s="1363"/>
      <c r="B2473" s="1365"/>
      <c r="C2473" s="1365"/>
      <c r="D2473" s="1365"/>
      <c r="E2473" s="1366"/>
      <c r="F2473" s="79"/>
    </row>
    <row r="2474" spans="1:6">
      <c r="A2474" s="225">
        <v>5</v>
      </c>
      <c r="B2474" s="226"/>
      <c r="C2474" s="1562" t="s">
        <v>1071</v>
      </c>
      <c r="D2474" s="1548" t="s">
        <v>452</v>
      </c>
      <c r="E2474" s="1549" t="s">
        <v>452</v>
      </c>
      <c r="F2474" s="79"/>
    </row>
    <row r="2475" spans="1:6" ht="23.25" customHeight="1">
      <c r="A2475" s="227" t="s">
        <v>1119</v>
      </c>
      <c r="B2475" s="232" t="s">
        <v>1950</v>
      </c>
      <c r="C2475" s="228" t="s">
        <v>1044</v>
      </c>
      <c r="D2475" s="229" t="s">
        <v>57</v>
      </c>
      <c r="E2475" s="233">
        <v>7</v>
      </c>
      <c r="F2475" s="79"/>
    </row>
    <row r="2476" spans="1:6">
      <c r="A2476" s="227" t="s">
        <v>1120</v>
      </c>
      <c r="B2476" s="232" t="s">
        <v>1950</v>
      </c>
      <c r="C2476" s="228" t="s">
        <v>686</v>
      </c>
      <c r="D2476" s="229" t="s">
        <v>24</v>
      </c>
      <c r="E2476" s="233">
        <f>E2475*0.375</f>
        <v>2.625</v>
      </c>
      <c r="F2476" s="79"/>
    </row>
    <row r="2477" spans="1:6" ht="38.25">
      <c r="A2477" s="1189" t="s">
        <v>1121</v>
      </c>
      <c r="B2477" s="1185" t="s">
        <v>1950</v>
      </c>
      <c r="C2477" s="1194" t="s">
        <v>1996</v>
      </c>
      <c r="D2477" s="1195" t="s">
        <v>32</v>
      </c>
      <c r="E2477" s="1196">
        <v>7</v>
      </c>
      <c r="F2477" s="79"/>
    </row>
    <row r="2478" spans="1:6">
      <c r="A2478" s="227" t="s">
        <v>1122</v>
      </c>
      <c r="B2478" s="221" t="s">
        <v>1950</v>
      </c>
      <c r="C2478" s="234" t="s">
        <v>1049</v>
      </c>
      <c r="D2478" s="237" t="s">
        <v>32</v>
      </c>
      <c r="E2478" s="224">
        <v>7</v>
      </c>
      <c r="F2478" s="79"/>
    </row>
    <row r="2479" spans="1:6" ht="25.5">
      <c r="A2479" s="227" t="s">
        <v>1123</v>
      </c>
      <c r="B2479" s="221" t="s">
        <v>1950</v>
      </c>
      <c r="C2479" s="234" t="s">
        <v>1072</v>
      </c>
      <c r="D2479" s="235" t="s">
        <v>32</v>
      </c>
      <c r="E2479" s="236">
        <v>7</v>
      </c>
      <c r="F2479" s="79"/>
    </row>
    <row r="2480" spans="1:6">
      <c r="A2480" s="227" t="s">
        <v>1124</v>
      </c>
      <c r="B2480" s="221" t="s">
        <v>1950</v>
      </c>
      <c r="C2480" s="234" t="s">
        <v>1073</v>
      </c>
      <c r="D2480" s="235" t="s">
        <v>1067</v>
      </c>
      <c r="E2480" s="236">
        <v>7</v>
      </c>
      <c r="F2480" s="79"/>
    </row>
    <row r="2481" spans="1:6">
      <c r="A2481" s="227" t="s">
        <v>1125</v>
      </c>
      <c r="B2481" s="221" t="s">
        <v>1950</v>
      </c>
      <c r="C2481" s="234" t="s">
        <v>1074</v>
      </c>
      <c r="D2481" s="235" t="s">
        <v>1067</v>
      </c>
      <c r="E2481" s="236">
        <v>7</v>
      </c>
      <c r="F2481" s="79"/>
    </row>
    <row r="2482" spans="1:6">
      <c r="A2482" s="227" t="s">
        <v>1126</v>
      </c>
      <c r="B2482" s="221" t="s">
        <v>1950</v>
      </c>
      <c r="C2482" s="234" t="s">
        <v>1075</v>
      </c>
      <c r="D2482" s="235" t="s">
        <v>1067</v>
      </c>
      <c r="E2482" s="236">
        <v>7</v>
      </c>
      <c r="F2482" s="79"/>
    </row>
    <row r="2483" spans="1:6">
      <c r="A2483" s="1363"/>
      <c r="B2483" s="1365"/>
      <c r="C2483" s="1365"/>
      <c r="D2483" s="1365"/>
      <c r="E2483" s="1366"/>
      <c r="F2483" s="79"/>
    </row>
    <row r="2484" spans="1:6">
      <c r="A2484" s="252" t="s">
        <v>1076</v>
      </c>
      <c r="B2484" s="253"/>
      <c r="C2484" s="1564" t="s">
        <v>1077</v>
      </c>
      <c r="D2484" s="1565"/>
      <c r="E2484" s="1566"/>
      <c r="F2484" s="79"/>
    </row>
    <row r="2485" spans="1:6" ht="25.5">
      <c r="A2485" s="231" t="s">
        <v>1127</v>
      </c>
      <c r="B2485" s="232" t="s">
        <v>1950</v>
      </c>
      <c r="C2485" s="249" t="s">
        <v>1078</v>
      </c>
      <c r="D2485" s="250" t="s">
        <v>149</v>
      </c>
      <c r="E2485" s="254">
        <v>1</v>
      </c>
      <c r="F2485" s="79"/>
    </row>
    <row r="2486" spans="1:6">
      <c r="A2486" s="231" t="s">
        <v>1128</v>
      </c>
      <c r="B2486" s="232" t="s">
        <v>1950</v>
      </c>
      <c r="C2486" s="249" t="s">
        <v>1079</v>
      </c>
      <c r="D2486" s="250" t="s">
        <v>149</v>
      </c>
      <c r="E2486" s="254">
        <v>1</v>
      </c>
      <c r="F2486" s="79"/>
    </row>
    <row r="2487" spans="1:6">
      <c r="A2487" s="231" t="s">
        <v>1129</v>
      </c>
      <c r="B2487" s="232" t="s">
        <v>1950</v>
      </c>
      <c r="C2487" s="249" t="s">
        <v>1080</v>
      </c>
      <c r="D2487" s="250" t="s">
        <v>149</v>
      </c>
      <c r="E2487" s="254">
        <v>1</v>
      </c>
      <c r="F2487" s="79"/>
    </row>
    <row r="2488" spans="1:6">
      <c r="A2488" s="255"/>
      <c r="B2488" s="256"/>
      <c r="C2488" s="257"/>
      <c r="D2488" s="256"/>
      <c r="E2488" s="258"/>
      <c r="F2488" s="79"/>
    </row>
    <row r="2489" spans="1:6">
      <c r="A2489" s="218">
        <v>7</v>
      </c>
      <c r="B2489" s="259"/>
      <c r="C2489" s="1550" t="s">
        <v>1081</v>
      </c>
      <c r="D2489" s="1551" t="s">
        <v>452</v>
      </c>
      <c r="E2489" s="1552" t="s">
        <v>452</v>
      </c>
      <c r="F2489" s="79"/>
    </row>
    <row r="2490" spans="1:6">
      <c r="A2490" s="227" t="s">
        <v>1130</v>
      </c>
      <c r="B2490" s="221" t="s">
        <v>1950</v>
      </c>
      <c r="C2490" s="234" t="s">
        <v>1082</v>
      </c>
      <c r="D2490" s="237" t="s">
        <v>32</v>
      </c>
      <c r="E2490" s="236">
        <v>7</v>
      </c>
      <c r="F2490" s="79"/>
    </row>
    <row r="2491" spans="1:6">
      <c r="A2491" s="227" t="s">
        <v>1131</v>
      </c>
      <c r="B2491" s="221" t="s">
        <v>1950</v>
      </c>
      <c r="C2491" s="234" t="s">
        <v>1083</v>
      </c>
      <c r="D2491" s="237" t="s">
        <v>32</v>
      </c>
      <c r="E2491" s="260">
        <v>2</v>
      </c>
      <c r="F2491" s="79"/>
    </row>
    <row r="2492" spans="1:6">
      <c r="A2492" s="227" t="s">
        <v>1132</v>
      </c>
      <c r="B2492" s="221" t="s">
        <v>1950</v>
      </c>
      <c r="C2492" s="240" t="s">
        <v>1084</v>
      </c>
      <c r="D2492" s="237" t="s">
        <v>32</v>
      </c>
      <c r="E2492" s="224">
        <v>1</v>
      </c>
      <c r="F2492" s="79"/>
    </row>
    <row r="2493" spans="1:6">
      <c r="A2493" s="1553"/>
      <c r="B2493" s="1554"/>
      <c r="C2493" s="1554"/>
      <c r="D2493" s="1554"/>
      <c r="E2493" s="1555"/>
      <c r="F2493" s="79"/>
    </row>
    <row r="2494" spans="1:6">
      <c r="A2494" s="218">
        <v>8</v>
      </c>
      <c r="B2494" s="259"/>
      <c r="C2494" s="1550" t="s">
        <v>1085</v>
      </c>
      <c r="D2494" s="1551" t="s">
        <v>452</v>
      </c>
      <c r="E2494" s="1552" t="s">
        <v>452</v>
      </c>
      <c r="F2494" s="79"/>
    </row>
    <row r="2495" spans="1:6">
      <c r="A2495" s="227" t="s">
        <v>1133</v>
      </c>
      <c r="B2495" s="221" t="s">
        <v>1950</v>
      </c>
      <c r="C2495" s="261" t="s">
        <v>1086</v>
      </c>
      <c r="D2495" s="237" t="s">
        <v>26</v>
      </c>
      <c r="E2495" s="224">
        <v>7.3</v>
      </c>
      <c r="F2495" s="79"/>
    </row>
    <row r="2496" spans="1:6">
      <c r="A2496" s="227" t="s">
        <v>1134</v>
      </c>
      <c r="B2496" s="221" t="s">
        <v>1950</v>
      </c>
      <c r="C2496" s="222" t="s">
        <v>1087</v>
      </c>
      <c r="D2496" s="237" t="s">
        <v>119</v>
      </c>
      <c r="E2496" s="262">
        <f>6.2+3</f>
        <v>9.1999999999999993</v>
      </c>
      <c r="F2496" s="79"/>
    </row>
    <row r="2497" spans="1:6" ht="15.75" thickBot="1">
      <c r="A2497" s="1553"/>
      <c r="B2497" s="1554"/>
      <c r="C2497" s="1554"/>
      <c r="D2497" s="1554"/>
      <c r="E2497" s="1555"/>
      <c r="F2497" s="79"/>
    </row>
    <row r="2498" spans="1:6" ht="15.75" thickTop="1">
      <c r="A2498" s="1593"/>
      <c r="B2498" s="1594"/>
      <c r="C2498" s="1594"/>
      <c r="D2498" s="1594"/>
      <c r="E2498" s="1595"/>
    </row>
    <row r="2499" spans="1:6" ht="15.75" thickBot="1">
      <c r="A2499" s="1028"/>
      <c r="B2499" s="381"/>
      <c r="C2499" s="382"/>
      <c r="D2499" s="381"/>
      <c r="E2499" s="1029"/>
    </row>
    <row r="2500" spans="1:6" ht="75" customHeight="1" thickTop="1">
      <c r="A2500" s="1318" t="s">
        <v>1868</v>
      </c>
      <c r="B2500" s="1319"/>
      <c r="C2500" s="1319"/>
      <c r="D2500" s="1319"/>
      <c r="E2500" s="1320"/>
    </row>
    <row r="2501" spans="1:6" ht="15.75">
      <c r="A2501" s="1351"/>
      <c r="B2501" s="1352"/>
      <c r="C2501" s="1352"/>
      <c r="D2501" s="1352"/>
      <c r="E2501" s="1353"/>
    </row>
    <row r="2502" spans="1:6" ht="20.25" customHeight="1">
      <c r="A2502" s="1354" t="s">
        <v>1909</v>
      </c>
      <c r="B2502" s="1355"/>
      <c r="C2502" s="1355"/>
      <c r="D2502" s="1355"/>
      <c r="E2502" s="1356"/>
    </row>
    <row r="2503" spans="1:6" ht="20.25">
      <c r="A2503" s="1354"/>
      <c r="B2503" s="1355"/>
      <c r="C2503" s="1355"/>
      <c r="D2503" s="1355"/>
      <c r="E2503" s="1356"/>
    </row>
    <row r="2504" spans="1:6" ht="20.25">
      <c r="A2504" s="1357" t="s">
        <v>1135</v>
      </c>
      <c r="B2504" s="1358"/>
      <c r="C2504" s="1358"/>
      <c r="D2504" s="1358"/>
      <c r="E2504" s="1359"/>
    </row>
    <row r="2505" spans="1:6" ht="20.25">
      <c r="A2505" s="981"/>
      <c r="B2505" s="982"/>
      <c r="C2505" s="982"/>
      <c r="D2505" s="982"/>
      <c r="E2505" s="983"/>
    </row>
    <row r="2506" spans="1:6" ht="20.25">
      <c r="A2506" s="981"/>
      <c r="B2506" s="982"/>
      <c r="C2506" s="982"/>
      <c r="D2506" s="982"/>
      <c r="E2506" s="983"/>
    </row>
    <row r="2507" spans="1:6" ht="20.25">
      <c r="A2507" s="981"/>
      <c r="B2507" s="982"/>
      <c r="C2507" s="982"/>
      <c r="D2507" s="982"/>
      <c r="E2507" s="983"/>
    </row>
    <row r="2508" spans="1:6">
      <c r="A2508" s="55"/>
      <c r="B2508" s="5"/>
      <c r="C2508" s="4"/>
      <c r="D2508" s="5"/>
      <c r="E2508" s="57"/>
    </row>
    <row r="2509" spans="1:6">
      <c r="A2509" s="55"/>
      <c r="B2509" s="6"/>
      <c r="C2509" s="3"/>
      <c r="D2509" s="6"/>
      <c r="E2509" s="58"/>
    </row>
    <row r="2510" spans="1:6">
      <c r="A2510" s="1360" t="s">
        <v>0</v>
      </c>
      <c r="B2510" s="1361"/>
      <c r="C2510" s="1361"/>
      <c r="D2510" s="1361"/>
      <c r="E2510" s="1362"/>
    </row>
    <row r="2511" spans="1:6">
      <c r="A2511" s="1379" t="s">
        <v>1</v>
      </c>
      <c r="B2511" s="1380"/>
      <c r="C2511" s="1380"/>
      <c r="D2511" s="1380"/>
      <c r="E2511" s="1381"/>
    </row>
    <row r="2512" spans="1:6" ht="15" customHeight="1">
      <c r="A2512" s="712" t="s">
        <v>2</v>
      </c>
      <c r="B2512" s="714">
        <v>45</v>
      </c>
      <c r="C2512" s="974" t="s">
        <v>3</v>
      </c>
      <c r="D2512" s="1408" t="s">
        <v>4</v>
      </c>
      <c r="E2512" s="1409"/>
    </row>
    <row r="2513" spans="1:5" ht="15" customHeight="1">
      <c r="A2513" s="717" t="s">
        <v>662</v>
      </c>
      <c r="B2513" s="716" t="s">
        <v>6</v>
      </c>
      <c r="C2513" s="715" t="s">
        <v>7</v>
      </c>
      <c r="D2513" s="1325" t="s">
        <v>8</v>
      </c>
      <c r="E2513" s="1326"/>
    </row>
    <row r="2514" spans="1:5" ht="60" customHeight="1">
      <c r="A2514" s="717" t="s">
        <v>662</v>
      </c>
      <c r="B2514" s="716" t="s">
        <v>1869</v>
      </c>
      <c r="C2514" s="715" t="s">
        <v>666</v>
      </c>
      <c r="D2514" s="1325" t="s">
        <v>667</v>
      </c>
      <c r="E2514" s="1326"/>
    </row>
    <row r="2515" spans="1:5">
      <c r="A2515" s="63"/>
      <c r="B2515" s="48"/>
      <c r="C2515" s="32"/>
      <c r="D2515" s="48"/>
      <c r="E2515" s="122"/>
    </row>
    <row r="2516" spans="1:5">
      <c r="A2516" s="63"/>
      <c r="B2516" s="5"/>
      <c r="C2516" s="4"/>
      <c r="D2516" s="5"/>
      <c r="E2516" s="57"/>
    </row>
    <row r="2517" spans="1:5" ht="15.75">
      <c r="A2517" s="984"/>
      <c r="B2517" s="737"/>
      <c r="C2517" s="738"/>
      <c r="D2517" s="739"/>
      <c r="E2517" s="740"/>
    </row>
    <row r="2518" spans="1:5">
      <c r="A2518" s="1429"/>
      <c r="B2518" s="1430"/>
      <c r="C2518" s="1430"/>
      <c r="D2518" s="1430"/>
      <c r="E2518" s="1431"/>
    </row>
    <row r="2519" spans="1:5" ht="15.75" thickBot="1">
      <c r="A2519" s="77"/>
      <c r="B2519" s="78"/>
      <c r="C2519" s="79"/>
      <c r="D2519" s="78"/>
      <c r="E2519" s="80"/>
    </row>
    <row r="2520" spans="1:5" ht="15" customHeight="1">
      <c r="A2520" s="1339" t="s">
        <v>1868</v>
      </c>
      <c r="B2520" s="1340"/>
      <c r="C2520" s="1341"/>
      <c r="D2520" s="1393" t="s">
        <v>1909</v>
      </c>
      <c r="E2520" s="1394"/>
    </row>
    <row r="2521" spans="1:5">
      <c r="A2521" s="1342"/>
      <c r="B2521" s="1343"/>
      <c r="C2521" s="1344"/>
      <c r="D2521" s="1395"/>
      <c r="E2521" s="1396"/>
    </row>
    <row r="2522" spans="1:5">
      <c r="A2522" s="1342"/>
      <c r="B2522" s="1343"/>
      <c r="C2522" s="1344"/>
      <c r="D2522" s="1395" t="s">
        <v>1135</v>
      </c>
      <c r="E2522" s="1396"/>
    </row>
    <row r="2523" spans="1:5" ht="15.75" thickBot="1">
      <c r="A2523" s="1345"/>
      <c r="B2523" s="1346"/>
      <c r="C2523" s="1347"/>
      <c r="D2523" s="1542"/>
      <c r="E2523" s="1543"/>
    </row>
    <row r="2524" spans="1:5" ht="15.75" thickTop="1">
      <c r="A2524" s="1376" t="s">
        <v>13</v>
      </c>
      <c r="B2524" s="1537" t="s">
        <v>433</v>
      </c>
      <c r="C2524" s="1405" t="s">
        <v>15</v>
      </c>
      <c r="D2524" s="1321" t="s">
        <v>435</v>
      </c>
      <c r="E2524" s="1323" t="s">
        <v>436</v>
      </c>
    </row>
    <row r="2525" spans="1:5">
      <c r="A2525" s="1377"/>
      <c r="B2525" s="1321"/>
      <c r="C2525" s="1406"/>
      <c r="D2525" s="1321"/>
      <c r="E2525" s="1323"/>
    </row>
    <row r="2526" spans="1:5">
      <c r="A2526" s="1378"/>
      <c r="B2526" s="1322"/>
      <c r="C2526" s="1407"/>
      <c r="D2526" s="1322"/>
      <c r="E2526" s="1324"/>
    </row>
    <row r="2527" spans="1:5">
      <c r="A2527" s="37">
        <v>1</v>
      </c>
      <c r="B2527" s="21">
        <v>2</v>
      </c>
      <c r="C2527" s="21">
        <v>3</v>
      </c>
      <c r="D2527" s="21">
        <v>4</v>
      </c>
      <c r="E2527" s="95">
        <v>5</v>
      </c>
    </row>
    <row r="2528" spans="1:5">
      <c r="A2528" s="263" t="s">
        <v>439</v>
      </c>
      <c r="B2528" s="264"/>
      <c r="C2528" s="1585" t="s">
        <v>673</v>
      </c>
      <c r="D2528" s="1586" t="s">
        <v>452</v>
      </c>
      <c r="E2528" s="1587" t="s">
        <v>452</v>
      </c>
    </row>
    <row r="2529" spans="1:5">
      <c r="A2529" s="1184" t="s">
        <v>1204</v>
      </c>
      <c r="B2529" s="1219" t="s">
        <v>1952</v>
      </c>
      <c r="C2529" s="1220" t="s">
        <v>1136</v>
      </c>
      <c r="D2529" s="1221" t="s">
        <v>105</v>
      </c>
      <c r="E2529" s="1225">
        <v>400</v>
      </c>
    </row>
    <row r="2530" spans="1:5">
      <c r="A2530" s="1184" t="s">
        <v>1205</v>
      </c>
      <c r="B2530" s="1219" t="s">
        <v>1952</v>
      </c>
      <c r="C2530" s="1223" t="s">
        <v>1137</v>
      </c>
      <c r="D2530" s="1221" t="s">
        <v>105</v>
      </c>
      <c r="E2530" s="1225">
        <v>400</v>
      </c>
    </row>
    <row r="2531" spans="1:5">
      <c r="A2531" s="263">
        <v>2</v>
      </c>
      <c r="B2531" s="264"/>
      <c r="C2531" s="1585" t="s">
        <v>1138</v>
      </c>
      <c r="D2531" s="1586" t="s">
        <v>452</v>
      </c>
      <c r="E2531" s="1587" t="s">
        <v>452</v>
      </c>
    </row>
    <row r="2532" spans="1:5">
      <c r="A2532" s="1184" t="s">
        <v>1206</v>
      </c>
      <c r="B2532" s="1219" t="s">
        <v>1949</v>
      </c>
      <c r="C2532" s="1226" t="s">
        <v>1139</v>
      </c>
      <c r="D2532" s="1105" t="s">
        <v>105</v>
      </c>
      <c r="E2532" s="1111">
        <v>400</v>
      </c>
    </row>
    <row r="2533" spans="1:5" ht="15" customHeight="1">
      <c r="A2533" s="1184" t="s">
        <v>1207</v>
      </c>
      <c r="B2533" s="1219" t="s">
        <v>1949</v>
      </c>
      <c r="C2533" s="1226" t="s">
        <v>1140</v>
      </c>
      <c r="D2533" s="1105" t="s">
        <v>105</v>
      </c>
      <c r="E2533" s="1111">
        <v>287</v>
      </c>
    </row>
    <row r="2534" spans="1:5">
      <c r="A2534" s="1184" t="s">
        <v>1208</v>
      </c>
      <c r="B2534" s="1219" t="s">
        <v>1949</v>
      </c>
      <c r="C2534" s="1226" t="s">
        <v>1141</v>
      </c>
      <c r="D2534" s="1105" t="s">
        <v>105</v>
      </c>
      <c r="E2534" s="1111">
        <v>22</v>
      </c>
    </row>
    <row r="2535" spans="1:5">
      <c r="A2535" s="1184" t="s">
        <v>2011</v>
      </c>
      <c r="B2535" s="1219" t="s">
        <v>1949</v>
      </c>
      <c r="C2535" s="1228" t="s">
        <v>2013</v>
      </c>
      <c r="D2535" s="1105" t="s">
        <v>105</v>
      </c>
      <c r="E2535" s="1111">
        <v>3</v>
      </c>
    </row>
    <row r="2536" spans="1:5">
      <c r="A2536" s="1184" t="s">
        <v>2012</v>
      </c>
      <c r="B2536" s="1219" t="s">
        <v>1949</v>
      </c>
      <c r="C2536" s="1228" t="s">
        <v>2014</v>
      </c>
      <c r="D2536" s="1105" t="s">
        <v>105</v>
      </c>
      <c r="E2536" s="1111">
        <v>2</v>
      </c>
    </row>
    <row r="2537" spans="1:5" ht="15" customHeight="1">
      <c r="A2537" s="1184" t="s">
        <v>1209</v>
      </c>
      <c r="B2537" s="1219" t="s">
        <v>1949</v>
      </c>
      <c r="C2537" s="1145" t="s">
        <v>1142</v>
      </c>
      <c r="D2537" s="1105" t="s">
        <v>105</v>
      </c>
      <c r="E2537" s="1111">
        <v>4</v>
      </c>
    </row>
    <row r="2538" spans="1:5">
      <c r="A2538" s="231" t="s">
        <v>1210</v>
      </c>
      <c r="B2538" s="265" t="s">
        <v>1949</v>
      </c>
      <c r="C2538" s="268" t="s">
        <v>1143</v>
      </c>
      <c r="D2538" s="145" t="s">
        <v>149</v>
      </c>
      <c r="E2538" s="267">
        <v>5</v>
      </c>
    </row>
    <row r="2539" spans="1:5">
      <c r="A2539" s="231" t="s">
        <v>1211</v>
      </c>
      <c r="B2539" s="265" t="s">
        <v>1949</v>
      </c>
      <c r="C2539" s="268" t="s">
        <v>1144</v>
      </c>
      <c r="D2539" s="145" t="s">
        <v>149</v>
      </c>
      <c r="E2539" s="267">
        <v>4</v>
      </c>
    </row>
    <row r="2540" spans="1:5">
      <c r="A2540" s="231" t="s">
        <v>1212</v>
      </c>
      <c r="B2540" s="265" t="s">
        <v>1949</v>
      </c>
      <c r="C2540" s="268" t="s">
        <v>1145</v>
      </c>
      <c r="D2540" s="145" t="s">
        <v>149</v>
      </c>
      <c r="E2540" s="267">
        <v>3</v>
      </c>
    </row>
    <row r="2541" spans="1:5">
      <c r="A2541" s="1184" t="s">
        <v>1213</v>
      </c>
      <c r="B2541" s="1219" t="s">
        <v>1949</v>
      </c>
      <c r="C2541" s="1145" t="s">
        <v>1146</v>
      </c>
      <c r="D2541" s="1105" t="s">
        <v>105</v>
      </c>
      <c r="E2541" s="1111">
        <v>32</v>
      </c>
    </row>
    <row r="2542" spans="1:5">
      <c r="A2542" s="1184" t="s">
        <v>1214</v>
      </c>
      <c r="B2542" s="1219" t="s">
        <v>1949</v>
      </c>
      <c r="C2542" s="1145" t="s">
        <v>1147</v>
      </c>
      <c r="D2542" s="1105" t="s">
        <v>105</v>
      </c>
      <c r="E2542" s="1111">
        <v>73</v>
      </c>
    </row>
    <row r="2543" spans="1:5">
      <c r="A2543" s="231" t="s">
        <v>1215</v>
      </c>
      <c r="B2543" s="265" t="s">
        <v>1949</v>
      </c>
      <c r="C2543" s="268" t="s">
        <v>1148</v>
      </c>
      <c r="D2543" s="145" t="s">
        <v>26</v>
      </c>
      <c r="E2543" s="269">
        <v>16.530999999999999</v>
      </c>
    </row>
    <row r="2544" spans="1:5">
      <c r="A2544" s="231" t="s">
        <v>1216</v>
      </c>
      <c r="B2544" s="265" t="s">
        <v>1949</v>
      </c>
      <c r="C2544" s="268" t="s">
        <v>1149</v>
      </c>
      <c r="D2544" s="145" t="s">
        <v>26</v>
      </c>
      <c r="E2544" s="269">
        <v>0.12</v>
      </c>
    </row>
    <row r="2545" spans="1:5">
      <c r="A2545" s="231" t="s">
        <v>1217</v>
      </c>
      <c r="B2545" s="265" t="s">
        <v>1949</v>
      </c>
      <c r="C2545" s="268" t="s">
        <v>1150</v>
      </c>
      <c r="D2545" s="145" t="s">
        <v>1151</v>
      </c>
      <c r="E2545" s="267">
        <v>20</v>
      </c>
    </row>
    <row r="2546" spans="1:5">
      <c r="A2546" s="1184" t="s">
        <v>1218</v>
      </c>
      <c r="B2546" s="1219" t="s">
        <v>1949</v>
      </c>
      <c r="C2546" s="1145" t="s">
        <v>1152</v>
      </c>
      <c r="D2546" s="1105" t="s">
        <v>105</v>
      </c>
      <c r="E2546" s="1111">
        <v>331</v>
      </c>
    </row>
    <row r="2547" spans="1:5">
      <c r="A2547" s="1184" t="s">
        <v>1219</v>
      </c>
      <c r="B2547" s="1219" t="s">
        <v>1949</v>
      </c>
      <c r="C2547" s="1145" t="s">
        <v>1153</v>
      </c>
      <c r="D2547" s="1105" t="s">
        <v>149</v>
      </c>
      <c r="E2547" s="1111">
        <v>33</v>
      </c>
    </row>
    <row r="2548" spans="1:5">
      <c r="A2548" s="231" t="s">
        <v>1220</v>
      </c>
      <c r="B2548" s="265" t="s">
        <v>1949</v>
      </c>
      <c r="C2548" s="268" t="s">
        <v>1154</v>
      </c>
      <c r="D2548" s="145" t="s">
        <v>149</v>
      </c>
      <c r="E2548" s="267">
        <v>3</v>
      </c>
    </row>
    <row r="2549" spans="1:5">
      <c r="A2549" s="1184" t="s">
        <v>2016</v>
      </c>
      <c r="B2549" s="1219" t="s">
        <v>1949</v>
      </c>
      <c r="C2549" s="1247" t="s">
        <v>2018</v>
      </c>
      <c r="D2549" s="1102" t="s">
        <v>149</v>
      </c>
      <c r="E2549" s="1115">
        <v>5</v>
      </c>
    </row>
    <row r="2550" spans="1:5">
      <c r="A2550" s="1184" t="s">
        <v>2017</v>
      </c>
      <c r="B2550" s="1219" t="s">
        <v>1949</v>
      </c>
      <c r="C2550" s="1247" t="s">
        <v>2019</v>
      </c>
      <c r="D2550" s="1102" t="s">
        <v>149</v>
      </c>
      <c r="E2550" s="1115">
        <v>1</v>
      </c>
    </row>
    <row r="2551" spans="1:5">
      <c r="A2551" s="231" t="s">
        <v>1221</v>
      </c>
      <c r="B2551" s="265" t="s">
        <v>1949</v>
      </c>
      <c r="C2551" s="268" t="s">
        <v>1155</v>
      </c>
      <c r="D2551" s="145" t="s">
        <v>149</v>
      </c>
      <c r="E2551" s="267">
        <v>14</v>
      </c>
    </row>
    <row r="2552" spans="1:5">
      <c r="A2552" s="231" t="s">
        <v>1222</v>
      </c>
      <c r="B2552" s="265" t="s">
        <v>1949</v>
      </c>
      <c r="C2552" s="268" t="s">
        <v>1156</v>
      </c>
      <c r="D2552" s="145" t="s">
        <v>149</v>
      </c>
      <c r="E2552" s="267">
        <v>18</v>
      </c>
    </row>
    <row r="2553" spans="1:5">
      <c r="A2553" s="231" t="s">
        <v>1223</v>
      </c>
      <c r="B2553" s="265" t="s">
        <v>1949</v>
      </c>
      <c r="C2553" s="268" t="s">
        <v>1157</v>
      </c>
      <c r="D2553" s="145" t="s">
        <v>149</v>
      </c>
      <c r="E2553" s="267">
        <v>16</v>
      </c>
    </row>
    <row r="2554" spans="1:5">
      <c r="A2554" s="231" t="s">
        <v>1224</v>
      </c>
      <c r="B2554" s="265" t="s">
        <v>1949</v>
      </c>
      <c r="C2554" s="268" t="s">
        <v>1158</v>
      </c>
      <c r="D2554" s="145" t="s">
        <v>149</v>
      </c>
      <c r="E2554" s="267">
        <v>4</v>
      </c>
    </row>
    <row r="2555" spans="1:5">
      <c r="A2555" s="231" t="s">
        <v>1225</v>
      </c>
      <c r="B2555" s="265" t="s">
        <v>1949</v>
      </c>
      <c r="C2555" s="268" t="s">
        <v>1159</v>
      </c>
      <c r="D2555" s="145" t="s">
        <v>149</v>
      </c>
      <c r="E2555" s="267">
        <v>1</v>
      </c>
    </row>
    <row r="2556" spans="1:5">
      <c r="A2556" s="231" t="s">
        <v>1226</v>
      </c>
      <c r="B2556" s="265" t="s">
        <v>1949</v>
      </c>
      <c r="C2556" s="268" t="s">
        <v>1160</v>
      </c>
      <c r="D2556" s="145" t="s">
        <v>105</v>
      </c>
      <c r="E2556" s="267">
        <v>24</v>
      </c>
    </row>
    <row r="2557" spans="1:5">
      <c r="A2557" s="231" t="s">
        <v>1227</v>
      </c>
      <c r="B2557" s="265" t="s">
        <v>1949</v>
      </c>
      <c r="C2557" s="268" t="s">
        <v>1161</v>
      </c>
      <c r="D2557" s="145" t="s">
        <v>105</v>
      </c>
      <c r="E2557" s="267">
        <v>11</v>
      </c>
    </row>
    <row r="2558" spans="1:5">
      <c r="A2558" s="231" t="s">
        <v>1228</v>
      </c>
      <c r="B2558" s="265" t="s">
        <v>1949</v>
      </c>
      <c r="C2558" s="268" t="s">
        <v>1162</v>
      </c>
      <c r="D2558" s="145" t="s">
        <v>105</v>
      </c>
      <c r="E2558" s="267">
        <v>16</v>
      </c>
    </row>
    <row r="2559" spans="1:5">
      <c r="A2559" s="231" t="s">
        <v>1229</v>
      </c>
      <c r="B2559" s="265" t="s">
        <v>1949</v>
      </c>
      <c r="C2559" s="268" t="s">
        <v>1163</v>
      </c>
      <c r="D2559" s="145" t="s">
        <v>149</v>
      </c>
      <c r="E2559" s="267">
        <v>10</v>
      </c>
    </row>
    <row r="2560" spans="1:5">
      <c r="A2560" s="231" t="s">
        <v>1230</v>
      </c>
      <c r="B2560" s="265" t="s">
        <v>1949</v>
      </c>
      <c r="C2560" s="268" t="s">
        <v>1779</v>
      </c>
      <c r="D2560" s="145" t="s">
        <v>105</v>
      </c>
      <c r="E2560" s="267">
        <v>28</v>
      </c>
    </row>
    <row r="2561" spans="1:5">
      <c r="A2561" s="231" t="s">
        <v>1231</v>
      </c>
      <c r="B2561" s="265" t="s">
        <v>1949</v>
      </c>
      <c r="C2561" s="268" t="s">
        <v>1780</v>
      </c>
      <c r="D2561" s="145" t="s">
        <v>105</v>
      </c>
      <c r="E2561" s="267">
        <v>21</v>
      </c>
    </row>
    <row r="2562" spans="1:5">
      <c r="A2562" s="263" t="s">
        <v>1164</v>
      </c>
      <c r="B2562" s="264"/>
      <c r="C2562" s="1585" t="s">
        <v>1165</v>
      </c>
      <c r="D2562" s="1586" t="s">
        <v>452</v>
      </c>
      <c r="E2562" s="1587" t="s">
        <v>452</v>
      </c>
    </row>
    <row r="2563" spans="1:5">
      <c r="A2563" s="231" t="s">
        <v>1232</v>
      </c>
      <c r="B2563" s="265" t="s">
        <v>1949</v>
      </c>
      <c r="C2563" s="268" t="s">
        <v>1781</v>
      </c>
      <c r="D2563" s="145" t="s">
        <v>28</v>
      </c>
      <c r="E2563" s="267">
        <v>133</v>
      </c>
    </row>
    <row r="2564" spans="1:5">
      <c r="A2564" s="231" t="s">
        <v>1233</v>
      </c>
      <c r="B2564" s="265" t="s">
        <v>1949</v>
      </c>
      <c r="C2564" s="268" t="s">
        <v>1782</v>
      </c>
      <c r="D2564" s="145" t="s">
        <v>26</v>
      </c>
      <c r="E2564" s="269">
        <v>13.9</v>
      </c>
    </row>
    <row r="2565" spans="1:5">
      <c r="A2565" s="231" t="s">
        <v>1234</v>
      </c>
      <c r="B2565" s="265" t="s">
        <v>1949</v>
      </c>
      <c r="C2565" s="268" t="s">
        <v>1166</v>
      </c>
      <c r="D2565" s="145" t="s">
        <v>105</v>
      </c>
      <c r="E2565" s="267">
        <v>15</v>
      </c>
    </row>
    <row r="2566" spans="1:5">
      <c r="A2566" s="231" t="s">
        <v>1235</v>
      </c>
      <c r="B2566" s="265" t="s">
        <v>1949</v>
      </c>
      <c r="C2566" s="268" t="s">
        <v>1167</v>
      </c>
      <c r="D2566" s="145" t="s">
        <v>105</v>
      </c>
      <c r="E2566" s="267">
        <v>288</v>
      </c>
    </row>
    <row r="2567" spans="1:5">
      <c r="A2567" s="231" t="s">
        <v>1236</v>
      </c>
      <c r="B2567" s="265" t="s">
        <v>1949</v>
      </c>
      <c r="C2567" s="268" t="s">
        <v>1168</v>
      </c>
      <c r="D2567" s="145" t="s">
        <v>105</v>
      </c>
      <c r="E2567" s="267">
        <v>303</v>
      </c>
    </row>
    <row r="2568" spans="1:5">
      <c r="A2568" s="231" t="s">
        <v>1237</v>
      </c>
      <c r="B2568" s="265" t="s">
        <v>1949</v>
      </c>
      <c r="C2568" s="268" t="s">
        <v>1169</v>
      </c>
      <c r="D2568" s="145" t="s">
        <v>149</v>
      </c>
      <c r="E2568" s="267">
        <v>12</v>
      </c>
    </row>
    <row r="2569" spans="1:5">
      <c r="A2569" s="1184" t="s">
        <v>1238</v>
      </c>
      <c r="B2569" s="1219" t="s">
        <v>1949</v>
      </c>
      <c r="C2569" s="1145" t="s">
        <v>1170</v>
      </c>
      <c r="D2569" s="1105" t="s">
        <v>105</v>
      </c>
      <c r="E2569" s="1111">
        <v>293</v>
      </c>
    </row>
    <row r="2570" spans="1:5">
      <c r="A2570" s="231" t="s">
        <v>1239</v>
      </c>
      <c r="B2570" s="265" t="s">
        <v>1949</v>
      </c>
      <c r="C2570" s="268" t="s">
        <v>1171</v>
      </c>
      <c r="D2570" s="145" t="s">
        <v>149</v>
      </c>
      <c r="E2570" s="267">
        <v>12</v>
      </c>
    </row>
    <row r="2571" spans="1:5">
      <c r="A2571" s="263" t="s">
        <v>1172</v>
      </c>
      <c r="B2571" s="264"/>
      <c r="C2571" s="1585" t="s">
        <v>1173</v>
      </c>
      <c r="D2571" s="1586" t="s">
        <v>452</v>
      </c>
      <c r="E2571" s="1587" t="s">
        <v>452</v>
      </c>
    </row>
    <row r="2572" spans="1:5">
      <c r="A2572" s="231" t="s">
        <v>1240</v>
      </c>
      <c r="B2572" s="265" t="s">
        <v>1949</v>
      </c>
      <c r="C2572" s="268" t="s">
        <v>1174</v>
      </c>
      <c r="D2572" s="145" t="s">
        <v>105</v>
      </c>
      <c r="E2572" s="267">
        <v>48</v>
      </c>
    </row>
    <row r="2573" spans="1:5">
      <c r="A2573" s="231" t="s">
        <v>1241</v>
      </c>
      <c r="B2573" s="265" t="s">
        <v>1949</v>
      </c>
      <c r="C2573" s="268" t="s">
        <v>1175</v>
      </c>
      <c r="D2573" s="145" t="s">
        <v>105</v>
      </c>
      <c r="E2573" s="267">
        <v>12</v>
      </c>
    </row>
    <row r="2574" spans="1:5">
      <c r="A2574" s="231" t="s">
        <v>1242</v>
      </c>
      <c r="B2574" s="265" t="s">
        <v>1949</v>
      </c>
      <c r="C2574" s="268" t="s">
        <v>1176</v>
      </c>
      <c r="D2574" s="145" t="s">
        <v>149</v>
      </c>
      <c r="E2574" s="267">
        <v>11</v>
      </c>
    </row>
    <row r="2575" spans="1:5">
      <c r="A2575" s="263" t="s">
        <v>1177</v>
      </c>
      <c r="B2575" s="264"/>
      <c r="C2575" s="1585" t="s">
        <v>1178</v>
      </c>
      <c r="D2575" s="1586" t="s">
        <v>452</v>
      </c>
      <c r="E2575" s="1587" t="s">
        <v>452</v>
      </c>
    </row>
    <row r="2576" spans="1:5">
      <c r="A2576" s="231" t="s">
        <v>1243</v>
      </c>
      <c r="B2576" s="265" t="s">
        <v>1949</v>
      </c>
      <c r="C2576" s="270" t="s">
        <v>678</v>
      </c>
      <c r="D2576" s="145" t="s">
        <v>24</v>
      </c>
      <c r="E2576" s="267">
        <v>461.7</v>
      </c>
    </row>
    <row r="2577" spans="1:5">
      <c r="A2577" s="231" t="s">
        <v>1244</v>
      </c>
      <c r="B2577" s="265" t="s">
        <v>1949</v>
      </c>
      <c r="C2577" s="228" t="s">
        <v>680</v>
      </c>
      <c r="D2577" s="145" t="s">
        <v>28</v>
      </c>
      <c r="E2577" s="267">
        <v>855</v>
      </c>
    </row>
    <row r="2578" spans="1:5">
      <c r="A2578" s="231" t="s">
        <v>1245</v>
      </c>
      <c r="B2578" s="265" t="s">
        <v>1949</v>
      </c>
      <c r="C2578" s="228" t="s">
        <v>682</v>
      </c>
      <c r="D2578" s="145" t="s">
        <v>24</v>
      </c>
      <c r="E2578" s="267">
        <v>359.09999999999997</v>
      </c>
    </row>
    <row r="2579" spans="1:5">
      <c r="A2579" s="231" t="s">
        <v>1246</v>
      </c>
      <c r="B2579" s="265" t="s">
        <v>1949</v>
      </c>
      <c r="C2579" s="228" t="s">
        <v>1179</v>
      </c>
      <c r="D2579" s="145" t="s">
        <v>28</v>
      </c>
      <c r="E2579" s="267">
        <v>1396</v>
      </c>
    </row>
    <row r="2580" spans="1:5">
      <c r="A2580" s="1184" t="s">
        <v>1247</v>
      </c>
      <c r="B2580" s="1219" t="s">
        <v>1949</v>
      </c>
      <c r="C2580" s="1190" t="s">
        <v>1180</v>
      </c>
      <c r="D2580" s="1105" t="s">
        <v>28</v>
      </c>
      <c r="E2580" s="1111">
        <v>76</v>
      </c>
    </row>
    <row r="2581" spans="1:5">
      <c r="A2581" s="231" t="s">
        <v>1248</v>
      </c>
      <c r="B2581" s="265" t="s">
        <v>1949</v>
      </c>
      <c r="C2581" s="228" t="s">
        <v>1181</v>
      </c>
      <c r="D2581" s="145" t="s">
        <v>1182</v>
      </c>
      <c r="E2581" s="267">
        <v>9</v>
      </c>
    </row>
    <row r="2582" spans="1:5">
      <c r="A2582" s="1184" t="s">
        <v>2056</v>
      </c>
      <c r="B2582" s="1219" t="s">
        <v>1949</v>
      </c>
      <c r="C2582" s="1190" t="s">
        <v>2057</v>
      </c>
      <c r="D2582" s="1105" t="s">
        <v>28</v>
      </c>
      <c r="E2582" s="1111">
        <v>338</v>
      </c>
    </row>
    <row r="2583" spans="1:5">
      <c r="A2583" s="263" t="s">
        <v>1076</v>
      </c>
      <c r="B2583" s="264"/>
      <c r="C2583" s="1585" t="s">
        <v>1183</v>
      </c>
      <c r="D2583" s="1586" t="s">
        <v>452</v>
      </c>
      <c r="E2583" s="1587" t="s">
        <v>452</v>
      </c>
    </row>
    <row r="2584" spans="1:5">
      <c r="A2584" s="231" t="s">
        <v>1249</v>
      </c>
      <c r="B2584" s="265" t="s">
        <v>1949</v>
      </c>
      <c r="C2584" s="268" t="s">
        <v>1184</v>
      </c>
      <c r="D2584" s="145" t="s">
        <v>105</v>
      </c>
      <c r="E2584" s="267">
        <v>3</v>
      </c>
    </row>
    <row r="2585" spans="1:5">
      <c r="A2585" s="231" t="s">
        <v>1250</v>
      </c>
      <c r="B2585" s="265" t="s">
        <v>1949</v>
      </c>
      <c r="C2585" s="268" t="s">
        <v>1185</v>
      </c>
      <c r="D2585" s="145" t="s">
        <v>26</v>
      </c>
      <c r="E2585" s="271">
        <v>1.3240000000000001</v>
      </c>
    </row>
    <row r="2586" spans="1:5">
      <c r="A2586" s="263" t="s">
        <v>1186</v>
      </c>
      <c r="B2586" s="264"/>
      <c r="C2586" s="1585" t="s">
        <v>1187</v>
      </c>
      <c r="D2586" s="1586" t="s">
        <v>452</v>
      </c>
      <c r="E2586" s="1587" t="s">
        <v>452</v>
      </c>
    </row>
    <row r="2587" spans="1:5">
      <c r="A2587" s="1582" t="s">
        <v>1188</v>
      </c>
      <c r="B2587" s="1583"/>
      <c r="C2587" s="1583"/>
      <c r="D2587" s="1583"/>
      <c r="E2587" s="1584"/>
    </row>
    <row r="2588" spans="1:5" ht="25.5">
      <c r="A2588" s="231" t="s">
        <v>1251</v>
      </c>
      <c r="B2588" s="265" t="s">
        <v>1949</v>
      </c>
      <c r="C2588" s="268" t="s">
        <v>1189</v>
      </c>
      <c r="D2588" s="145" t="s">
        <v>149</v>
      </c>
      <c r="E2588" s="267">
        <v>1</v>
      </c>
    </row>
    <row r="2589" spans="1:5">
      <c r="A2589" s="1582" t="s">
        <v>1190</v>
      </c>
      <c r="B2589" s="1583"/>
      <c r="C2589" s="1583"/>
      <c r="D2589" s="1583"/>
      <c r="E2589" s="1584"/>
    </row>
    <row r="2590" spans="1:5">
      <c r="A2590" s="231" t="s">
        <v>1252</v>
      </c>
      <c r="B2590" s="265" t="s">
        <v>1949</v>
      </c>
      <c r="C2590" s="268" t="s">
        <v>1191</v>
      </c>
      <c r="D2590" s="145" t="s">
        <v>149</v>
      </c>
      <c r="E2590" s="267">
        <v>1</v>
      </c>
    </row>
    <row r="2591" spans="1:5">
      <c r="A2591" s="231" t="s">
        <v>1253</v>
      </c>
      <c r="B2591" s="265" t="s">
        <v>1949</v>
      </c>
      <c r="C2591" s="268" t="s">
        <v>1192</v>
      </c>
      <c r="D2591" s="145" t="s">
        <v>149</v>
      </c>
      <c r="E2591" s="267">
        <v>1</v>
      </c>
    </row>
    <row r="2592" spans="1:5">
      <c r="A2592" s="231" t="s">
        <v>1254</v>
      </c>
      <c r="B2592" s="265" t="s">
        <v>1949</v>
      </c>
      <c r="C2592" s="268" t="s">
        <v>1193</v>
      </c>
      <c r="D2592" s="145" t="s">
        <v>149</v>
      </c>
      <c r="E2592" s="267">
        <v>1</v>
      </c>
    </row>
    <row r="2593" spans="1:5">
      <c r="A2593" s="1582" t="s">
        <v>1194</v>
      </c>
      <c r="B2593" s="1583"/>
      <c r="C2593" s="1583"/>
      <c r="D2593" s="1583"/>
      <c r="E2593" s="1584"/>
    </row>
    <row r="2594" spans="1:5" ht="25.5">
      <c r="A2594" s="231" t="s">
        <v>1255</v>
      </c>
      <c r="B2594" s="265" t="s">
        <v>1949</v>
      </c>
      <c r="C2594" s="268" t="s">
        <v>1783</v>
      </c>
      <c r="D2594" s="145" t="s">
        <v>149</v>
      </c>
      <c r="E2594" s="267">
        <v>1</v>
      </c>
    </row>
    <row r="2595" spans="1:5">
      <c r="A2595" s="231" t="s">
        <v>1256</v>
      </c>
      <c r="B2595" s="265" t="s">
        <v>1949</v>
      </c>
      <c r="C2595" s="268" t="s">
        <v>1195</v>
      </c>
      <c r="D2595" s="145" t="s">
        <v>149</v>
      </c>
      <c r="E2595" s="267">
        <v>1</v>
      </c>
    </row>
    <row r="2596" spans="1:5">
      <c r="A2596" s="231" t="s">
        <v>1257</v>
      </c>
      <c r="B2596" s="265" t="s">
        <v>1949</v>
      </c>
      <c r="C2596" s="268" t="s">
        <v>1196</v>
      </c>
      <c r="D2596" s="145" t="s">
        <v>149</v>
      </c>
      <c r="E2596" s="267">
        <v>1</v>
      </c>
    </row>
    <row r="2597" spans="1:5">
      <c r="A2597" s="263" t="s">
        <v>1197</v>
      </c>
      <c r="B2597" s="264"/>
      <c r="C2597" s="1585" t="s">
        <v>1198</v>
      </c>
      <c r="D2597" s="1586" t="s">
        <v>452</v>
      </c>
      <c r="E2597" s="1587" t="s">
        <v>452</v>
      </c>
    </row>
    <row r="2598" spans="1:5">
      <c r="A2598" s="231" t="s">
        <v>1258</v>
      </c>
      <c r="B2598" s="265" t="s">
        <v>1949</v>
      </c>
      <c r="C2598" s="268" t="s">
        <v>1199</v>
      </c>
      <c r="D2598" s="145" t="s">
        <v>149</v>
      </c>
      <c r="E2598" s="267">
        <v>1</v>
      </c>
    </row>
    <row r="2599" spans="1:5">
      <c r="A2599" s="231" t="s">
        <v>1259</v>
      </c>
      <c r="B2599" s="265" t="s">
        <v>1949</v>
      </c>
      <c r="C2599" s="268" t="s">
        <v>1784</v>
      </c>
      <c r="D2599" s="145" t="s">
        <v>149</v>
      </c>
      <c r="E2599" s="267">
        <v>1</v>
      </c>
    </row>
    <row r="2600" spans="1:5">
      <c r="A2600" s="231" t="s">
        <v>1785</v>
      </c>
      <c r="B2600" s="265" t="s">
        <v>1949</v>
      </c>
      <c r="C2600" s="268" t="s">
        <v>1200</v>
      </c>
      <c r="D2600" s="145" t="s">
        <v>149</v>
      </c>
      <c r="E2600" s="267">
        <v>1</v>
      </c>
    </row>
    <row r="2601" spans="1:5">
      <c r="A2601" s="231" t="s">
        <v>1786</v>
      </c>
      <c r="B2601" s="265" t="s">
        <v>1949</v>
      </c>
      <c r="C2601" s="268" t="s">
        <v>1196</v>
      </c>
      <c r="D2601" s="145" t="s">
        <v>149</v>
      </c>
      <c r="E2601" s="267">
        <v>1</v>
      </c>
    </row>
    <row r="2602" spans="1:5">
      <c r="A2602" s="263" t="s">
        <v>1201</v>
      </c>
      <c r="B2602" s="264"/>
      <c r="C2602" s="1585" t="s">
        <v>1202</v>
      </c>
      <c r="D2602" s="1586" t="s">
        <v>452</v>
      </c>
      <c r="E2602" s="1587" t="s">
        <v>452</v>
      </c>
    </row>
    <row r="2603" spans="1:5" ht="25.5">
      <c r="A2603" s="383" t="s">
        <v>1787</v>
      </c>
      <c r="B2603" s="384" t="s">
        <v>1949</v>
      </c>
      <c r="C2603" s="385" t="s">
        <v>1203</v>
      </c>
      <c r="D2603" s="386" t="s">
        <v>149</v>
      </c>
      <c r="E2603" s="387">
        <v>1</v>
      </c>
    </row>
    <row r="2604" spans="1:5">
      <c r="A2604" s="263" t="s">
        <v>1788</v>
      </c>
      <c r="B2604" s="264"/>
      <c r="C2604" s="1585" t="s">
        <v>1789</v>
      </c>
      <c r="D2604" s="1586" t="s">
        <v>452</v>
      </c>
      <c r="E2604" s="1587" t="s">
        <v>452</v>
      </c>
    </row>
    <row r="2605" spans="1:5">
      <c r="A2605" s="1184" t="s">
        <v>1806</v>
      </c>
      <c r="B2605" s="1219" t="s">
        <v>1949</v>
      </c>
      <c r="C2605" s="1226" t="s">
        <v>1790</v>
      </c>
      <c r="D2605" s="1105" t="s">
        <v>26</v>
      </c>
      <c r="E2605" s="1229">
        <v>8.5500000000000007</v>
      </c>
    </row>
    <row r="2606" spans="1:5" ht="15" customHeight="1">
      <c r="A2606" s="1184" t="s">
        <v>1807</v>
      </c>
      <c r="B2606" s="1219" t="s">
        <v>1949</v>
      </c>
      <c r="C2606" s="1226" t="s">
        <v>1791</v>
      </c>
      <c r="D2606" s="1105" t="s">
        <v>26</v>
      </c>
      <c r="E2606" s="1229">
        <v>0.19</v>
      </c>
    </row>
    <row r="2607" spans="1:5">
      <c r="A2607" s="231" t="s">
        <v>1808</v>
      </c>
      <c r="B2607" s="265" t="s">
        <v>1949</v>
      </c>
      <c r="C2607" s="266" t="s">
        <v>1792</v>
      </c>
      <c r="D2607" s="145" t="s">
        <v>105</v>
      </c>
      <c r="E2607" s="267">
        <v>179</v>
      </c>
    </row>
    <row r="2608" spans="1:5" ht="15" customHeight="1">
      <c r="A2608" s="231" t="s">
        <v>1809</v>
      </c>
      <c r="B2608" s="265" t="s">
        <v>1949</v>
      </c>
      <c r="C2608" s="268" t="s">
        <v>1793</v>
      </c>
      <c r="D2608" s="145" t="s">
        <v>105</v>
      </c>
      <c r="E2608" s="267">
        <v>1</v>
      </c>
    </row>
    <row r="2609" spans="1:5">
      <c r="A2609" s="231" t="s">
        <v>1810</v>
      </c>
      <c r="B2609" s="265" t="s">
        <v>1949</v>
      </c>
      <c r="C2609" s="268" t="s">
        <v>1794</v>
      </c>
      <c r="D2609" s="145" t="s">
        <v>105</v>
      </c>
      <c r="E2609" s="267">
        <v>217</v>
      </c>
    </row>
    <row r="2610" spans="1:5">
      <c r="A2610" s="231" t="s">
        <v>1811</v>
      </c>
      <c r="B2610" s="265" t="s">
        <v>1949</v>
      </c>
      <c r="C2610" s="268" t="s">
        <v>1795</v>
      </c>
      <c r="D2610" s="145" t="s">
        <v>105</v>
      </c>
      <c r="E2610" s="267">
        <v>17</v>
      </c>
    </row>
    <row r="2611" spans="1:5">
      <c r="A2611" s="231" t="s">
        <v>1812</v>
      </c>
      <c r="B2611" s="265" t="s">
        <v>1949</v>
      </c>
      <c r="C2611" s="268" t="s">
        <v>1796</v>
      </c>
      <c r="D2611" s="145" t="s">
        <v>105</v>
      </c>
      <c r="E2611" s="267">
        <v>10</v>
      </c>
    </row>
    <row r="2612" spans="1:5">
      <c r="A2612" s="231" t="s">
        <v>1813</v>
      </c>
      <c r="B2612" s="265" t="s">
        <v>1949</v>
      </c>
      <c r="C2612" s="268" t="s">
        <v>1797</v>
      </c>
      <c r="D2612" s="145" t="s">
        <v>105</v>
      </c>
      <c r="E2612" s="267">
        <v>7</v>
      </c>
    </row>
    <row r="2613" spans="1:5">
      <c r="A2613" s="231" t="s">
        <v>1814</v>
      </c>
      <c r="B2613" s="265" t="s">
        <v>1949</v>
      </c>
      <c r="C2613" s="268" t="s">
        <v>1798</v>
      </c>
      <c r="D2613" s="145" t="s">
        <v>105</v>
      </c>
      <c r="E2613" s="267">
        <v>36</v>
      </c>
    </row>
    <row r="2614" spans="1:5">
      <c r="A2614" s="231" t="s">
        <v>1815</v>
      </c>
      <c r="B2614" s="265" t="s">
        <v>1949</v>
      </c>
      <c r="C2614" s="268" t="s">
        <v>1799</v>
      </c>
      <c r="D2614" s="145" t="s">
        <v>105</v>
      </c>
      <c r="E2614" s="269">
        <v>11</v>
      </c>
    </row>
    <row r="2615" spans="1:5">
      <c r="A2615" s="231" t="s">
        <v>1816</v>
      </c>
      <c r="B2615" s="265" t="s">
        <v>1949</v>
      </c>
      <c r="C2615" s="268" t="s">
        <v>1800</v>
      </c>
      <c r="D2615" s="145" t="s">
        <v>28</v>
      </c>
      <c r="E2615" s="269">
        <v>685</v>
      </c>
    </row>
    <row r="2616" spans="1:5">
      <c r="A2616" s="231" t="s">
        <v>1817</v>
      </c>
      <c r="B2616" s="265" t="s">
        <v>1949</v>
      </c>
      <c r="C2616" s="268" t="s">
        <v>1801</v>
      </c>
      <c r="D2616" s="145" t="s">
        <v>28</v>
      </c>
      <c r="E2616" s="267">
        <v>645</v>
      </c>
    </row>
    <row r="2617" spans="1:5">
      <c r="A2617" s="231" t="s">
        <v>1818</v>
      </c>
      <c r="B2617" s="265" t="s">
        <v>1949</v>
      </c>
      <c r="C2617" s="268" t="s">
        <v>1802</v>
      </c>
      <c r="D2617" s="145" t="s">
        <v>105</v>
      </c>
      <c r="E2617" s="267">
        <v>2</v>
      </c>
    </row>
    <row r="2618" spans="1:5">
      <c r="A2618" s="231" t="s">
        <v>1819</v>
      </c>
      <c r="B2618" s="265" t="s">
        <v>1949</v>
      </c>
      <c r="C2618" s="268" t="s">
        <v>1803</v>
      </c>
      <c r="D2618" s="145" t="s">
        <v>105</v>
      </c>
      <c r="E2618" s="267">
        <v>18</v>
      </c>
    </row>
    <row r="2619" spans="1:5">
      <c r="A2619" s="231" t="s">
        <v>1820</v>
      </c>
      <c r="B2619" s="265" t="s">
        <v>1949</v>
      </c>
      <c r="C2619" s="268" t="s">
        <v>1804</v>
      </c>
      <c r="D2619" s="145" t="s">
        <v>119</v>
      </c>
      <c r="E2619" s="267">
        <v>452</v>
      </c>
    </row>
    <row r="2620" spans="1:5" ht="15.75" thickBot="1">
      <c r="A2620" s="231" t="s">
        <v>1821</v>
      </c>
      <c r="B2620" s="265" t="s">
        <v>1949</v>
      </c>
      <c r="C2620" s="268" t="s">
        <v>1805</v>
      </c>
      <c r="D2620" s="145" t="s">
        <v>119</v>
      </c>
      <c r="E2620" s="267">
        <v>102</v>
      </c>
    </row>
    <row r="2621" spans="1:5" ht="15.75" thickTop="1">
      <c r="A2621" s="1026"/>
      <c r="B2621" s="376"/>
      <c r="C2621" s="377"/>
      <c r="D2621" s="376"/>
      <c r="E2621" s="1030"/>
    </row>
    <row r="2622" spans="1:5" ht="15.75" thickBot="1">
      <c r="A2622" s="1006"/>
      <c r="B2622" s="353"/>
      <c r="C2622" s="354"/>
      <c r="D2622" s="353"/>
      <c r="E2622" s="1007"/>
    </row>
    <row r="2623" spans="1:5" ht="75" customHeight="1" thickTop="1">
      <c r="A2623" s="1318" t="s">
        <v>1868</v>
      </c>
      <c r="B2623" s="1319"/>
      <c r="C2623" s="1319"/>
      <c r="D2623" s="1319"/>
      <c r="E2623" s="1320"/>
    </row>
    <row r="2624" spans="1:5" ht="15.75">
      <c r="A2624" s="1351"/>
      <c r="B2624" s="1352"/>
      <c r="C2624" s="1352"/>
      <c r="D2624" s="1352"/>
      <c r="E2624" s="1353"/>
    </row>
    <row r="2625" spans="1:5" ht="20.25">
      <c r="A2625" s="1354" t="s">
        <v>1908</v>
      </c>
      <c r="B2625" s="1355"/>
      <c r="C2625" s="1355"/>
      <c r="D2625" s="1355"/>
      <c r="E2625" s="1356"/>
    </row>
    <row r="2626" spans="1:5" ht="20.25">
      <c r="A2626" s="1354"/>
      <c r="B2626" s="1355"/>
      <c r="C2626" s="1355"/>
      <c r="D2626" s="1355"/>
      <c r="E2626" s="1356"/>
    </row>
    <row r="2627" spans="1:5" ht="20.25">
      <c r="A2627" s="1357" t="s">
        <v>609</v>
      </c>
      <c r="B2627" s="1358"/>
      <c r="C2627" s="1358"/>
      <c r="D2627" s="1358"/>
      <c r="E2627" s="1359"/>
    </row>
    <row r="2628" spans="1:5" ht="20.25">
      <c r="A2628" s="981"/>
      <c r="B2628" s="982"/>
      <c r="C2628" s="982"/>
      <c r="D2628" s="982"/>
      <c r="E2628" s="983"/>
    </row>
    <row r="2629" spans="1:5" ht="20.25">
      <c r="A2629" s="981"/>
      <c r="B2629" s="982"/>
      <c r="C2629" s="982"/>
      <c r="D2629" s="982"/>
      <c r="E2629" s="983"/>
    </row>
    <row r="2630" spans="1:5" ht="20.25">
      <c r="A2630" s="981"/>
      <c r="B2630" s="982"/>
      <c r="C2630" s="982"/>
      <c r="D2630" s="982"/>
      <c r="E2630" s="983"/>
    </row>
    <row r="2631" spans="1:5">
      <c r="A2631" s="55"/>
      <c r="B2631" s="5"/>
      <c r="C2631" s="4"/>
      <c r="D2631" s="5"/>
      <c r="E2631" s="57"/>
    </row>
    <row r="2632" spans="1:5">
      <c r="A2632" s="55"/>
      <c r="B2632" s="6"/>
      <c r="C2632" s="3"/>
      <c r="D2632" s="6"/>
      <c r="E2632" s="58"/>
    </row>
    <row r="2633" spans="1:5">
      <c r="A2633" s="1360" t="s">
        <v>0</v>
      </c>
      <c r="B2633" s="1361"/>
      <c r="C2633" s="1361"/>
      <c r="D2633" s="1361"/>
      <c r="E2633" s="1362"/>
    </row>
    <row r="2634" spans="1:5">
      <c r="A2634" s="1379" t="s">
        <v>1</v>
      </c>
      <c r="B2634" s="1380"/>
      <c r="C2634" s="1380"/>
      <c r="D2634" s="1380"/>
      <c r="E2634" s="1381"/>
    </row>
    <row r="2635" spans="1:5">
      <c r="A2635" s="123"/>
      <c r="B2635" s="722" t="s">
        <v>2</v>
      </c>
      <c r="C2635" s="726">
        <v>45</v>
      </c>
      <c r="D2635" s="722" t="s">
        <v>3</v>
      </c>
      <c r="E2635" s="723" t="s">
        <v>4</v>
      </c>
    </row>
    <row r="2636" spans="1:5" ht="30" customHeight="1">
      <c r="A2636" s="124"/>
      <c r="B2636" s="724" t="s">
        <v>5</v>
      </c>
      <c r="C2636" s="727" t="s">
        <v>6</v>
      </c>
      <c r="D2636" s="724" t="s">
        <v>7</v>
      </c>
      <c r="E2636" s="725" t="s">
        <v>8</v>
      </c>
    </row>
    <row r="2637" spans="1:5" ht="39.950000000000003" customHeight="1">
      <c r="A2637" s="124"/>
      <c r="B2637" s="724" t="s">
        <v>9</v>
      </c>
      <c r="C2637" s="727" t="s">
        <v>10</v>
      </c>
      <c r="D2637" s="724" t="s">
        <v>610</v>
      </c>
      <c r="E2637" s="725" t="s">
        <v>611</v>
      </c>
    </row>
    <row r="2638" spans="1:5">
      <c r="A2638" s="124"/>
      <c r="B2638" s="48"/>
      <c r="C2638" s="32"/>
      <c r="D2638" s="48"/>
      <c r="E2638" s="122"/>
    </row>
    <row r="2639" spans="1:5">
      <c r="A2639" s="63"/>
      <c r="B2639" s="48"/>
      <c r="C2639" s="32"/>
      <c r="D2639" s="48"/>
      <c r="E2639" s="122"/>
    </row>
    <row r="2640" spans="1:5">
      <c r="A2640" s="63"/>
      <c r="B2640" s="48"/>
      <c r="C2640" s="32"/>
      <c r="D2640" s="48"/>
      <c r="E2640" s="122"/>
    </row>
    <row r="2641" spans="1:6">
      <c r="A2641" s="63"/>
      <c r="B2641" s="5"/>
      <c r="C2641" s="4"/>
      <c r="D2641" s="5"/>
      <c r="E2641" s="57"/>
    </row>
    <row r="2642" spans="1:6" ht="15.75" thickBot="1">
      <c r="A2642" s="64"/>
      <c r="B2642" s="2"/>
      <c r="C2642" s="1"/>
      <c r="D2642" s="2"/>
      <c r="E2642" s="65"/>
    </row>
    <row r="2643" spans="1:6" ht="15" customHeight="1">
      <c r="A2643" s="1339" t="s">
        <v>1868</v>
      </c>
      <c r="B2643" s="1340"/>
      <c r="C2643" s="1341"/>
      <c r="D2643" s="1393" t="s">
        <v>1908</v>
      </c>
      <c r="E2643" s="1394"/>
    </row>
    <row r="2644" spans="1:6">
      <c r="A2644" s="1342"/>
      <c r="B2644" s="1343"/>
      <c r="C2644" s="1344"/>
      <c r="D2644" s="1395"/>
      <c r="E2644" s="1396"/>
    </row>
    <row r="2645" spans="1:6">
      <c r="A2645" s="1342"/>
      <c r="B2645" s="1343"/>
      <c r="C2645" s="1344"/>
      <c r="D2645" s="1395" t="s">
        <v>609</v>
      </c>
      <c r="E2645" s="1396"/>
    </row>
    <row r="2646" spans="1:6" ht="15.75" thickBot="1">
      <c r="A2646" s="1345"/>
      <c r="B2646" s="1346"/>
      <c r="C2646" s="1347"/>
      <c r="D2646" s="1542"/>
      <c r="E2646" s="1543"/>
    </row>
    <row r="2647" spans="1:6" ht="15.75" thickTop="1">
      <c r="A2647" s="1376" t="s">
        <v>13</v>
      </c>
      <c r="B2647" s="1537" t="s">
        <v>433</v>
      </c>
      <c r="C2647" s="1405" t="s">
        <v>15</v>
      </c>
      <c r="D2647" s="1321" t="s">
        <v>435</v>
      </c>
      <c r="E2647" s="1323" t="s">
        <v>436</v>
      </c>
    </row>
    <row r="2648" spans="1:6">
      <c r="A2648" s="1377"/>
      <c r="B2648" s="1321"/>
      <c r="C2648" s="1406"/>
      <c r="D2648" s="1321"/>
      <c r="E2648" s="1323"/>
    </row>
    <row r="2649" spans="1:6">
      <c r="A2649" s="1378"/>
      <c r="B2649" s="1322"/>
      <c r="C2649" s="1407"/>
      <c r="D2649" s="1322"/>
      <c r="E2649" s="1324"/>
    </row>
    <row r="2650" spans="1:6">
      <c r="A2650" s="37">
        <v>1</v>
      </c>
      <c r="B2650" s="21">
        <v>2</v>
      </c>
      <c r="C2650" s="21">
        <v>3</v>
      </c>
      <c r="D2650" s="21">
        <v>4</v>
      </c>
      <c r="E2650" s="95">
        <v>5</v>
      </c>
      <c r="F2650" s="79"/>
    </row>
    <row r="2651" spans="1:6" ht="15" customHeight="1">
      <c r="A2651" s="1575" t="s">
        <v>612</v>
      </c>
      <c r="B2651" s="1576"/>
      <c r="C2651" s="1576"/>
      <c r="D2651" s="1576"/>
      <c r="E2651" s="1577"/>
      <c r="F2651" s="79"/>
    </row>
    <row r="2652" spans="1:6">
      <c r="A2652" s="1249" t="s">
        <v>1681</v>
      </c>
      <c r="B2652" s="1571" t="s">
        <v>1948</v>
      </c>
      <c r="C2652" s="1250" t="s">
        <v>613</v>
      </c>
      <c r="D2652" s="1251" t="s">
        <v>28</v>
      </c>
      <c r="E2652" s="1253">
        <v>80</v>
      </c>
      <c r="F2652" s="79"/>
    </row>
    <row r="2653" spans="1:6">
      <c r="A2653" s="1254" t="s">
        <v>2020</v>
      </c>
      <c r="B2653" s="1572"/>
      <c r="C2653" s="1255" t="s">
        <v>2021</v>
      </c>
      <c r="D2653" s="1256" t="s">
        <v>28</v>
      </c>
      <c r="E2653" s="1257">
        <v>14</v>
      </c>
      <c r="F2653" s="79"/>
    </row>
    <row r="2654" spans="1:6">
      <c r="A2654" s="322" t="s">
        <v>1682</v>
      </c>
      <c r="B2654" s="1573"/>
      <c r="C2654" s="272" t="s">
        <v>614</v>
      </c>
      <c r="D2654" s="273" t="s">
        <v>28</v>
      </c>
      <c r="E2654" s="410">
        <v>35</v>
      </c>
      <c r="F2654" s="79"/>
    </row>
    <row r="2655" spans="1:6">
      <c r="A2655" s="322" t="s">
        <v>1683</v>
      </c>
      <c r="B2655" s="1573"/>
      <c r="C2655" s="272" t="s">
        <v>615</v>
      </c>
      <c r="D2655" s="273" t="s">
        <v>28</v>
      </c>
      <c r="E2655" s="410">
        <v>397</v>
      </c>
      <c r="F2655" s="79"/>
    </row>
    <row r="2656" spans="1:6" ht="15" customHeight="1">
      <c r="A2656" s="322" t="s">
        <v>1684</v>
      </c>
      <c r="B2656" s="1573"/>
      <c r="C2656" s="272" t="s">
        <v>616</v>
      </c>
      <c r="D2656" s="273" t="s">
        <v>149</v>
      </c>
      <c r="E2656" s="410">
        <v>15</v>
      </c>
      <c r="F2656" s="79"/>
    </row>
    <row r="2657" spans="1:6" ht="15" customHeight="1">
      <c r="A2657" s="1254" t="s">
        <v>2022</v>
      </c>
      <c r="B2657" s="1573"/>
      <c r="C2657" s="1255" t="s">
        <v>2024</v>
      </c>
      <c r="D2657" s="1256" t="s">
        <v>149</v>
      </c>
      <c r="E2657" s="1257">
        <v>1</v>
      </c>
      <c r="F2657" s="79"/>
    </row>
    <row r="2658" spans="1:6" ht="15" customHeight="1">
      <c r="A2658" s="1254" t="s">
        <v>2023</v>
      </c>
      <c r="B2658" s="1573"/>
      <c r="C2658" s="1255" t="s">
        <v>1735</v>
      </c>
      <c r="D2658" s="1256" t="s">
        <v>149</v>
      </c>
      <c r="E2658" s="1257">
        <v>1</v>
      </c>
      <c r="F2658" s="79"/>
    </row>
    <row r="2659" spans="1:6">
      <c r="A2659" s="322" t="s">
        <v>1685</v>
      </c>
      <c r="B2659" s="1573"/>
      <c r="C2659" s="272" t="s">
        <v>617</v>
      </c>
      <c r="D2659" s="274" t="s">
        <v>149</v>
      </c>
      <c r="E2659" s="411">
        <v>1</v>
      </c>
      <c r="F2659" s="79"/>
    </row>
    <row r="2660" spans="1:6">
      <c r="A2660" s="322" t="s">
        <v>1686</v>
      </c>
      <c r="B2660" s="1573"/>
      <c r="C2660" s="272" t="s">
        <v>618</v>
      </c>
      <c r="D2660" s="274" t="s">
        <v>149</v>
      </c>
      <c r="E2660" s="411">
        <v>1</v>
      </c>
      <c r="F2660" s="79"/>
    </row>
    <row r="2661" spans="1:6">
      <c r="A2661" s="1254" t="s">
        <v>2025</v>
      </c>
      <c r="B2661" s="1573"/>
      <c r="C2661" s="1255" t="s">
        <v>2026</v>
      </c>
      <c r="D2661" s="1256" t="s">
        <v>149</v>
      </c>
      <c r="E2661" s="1257">
        <v>1</v>
      </c>
      <c r="F2661" s="79"/>
    </row>
    <row r="2662" spans="1:6">
      <c r="A2662" s="322" t="s">
        <v>1687</v>
      </c>
      <c r="B2662" s="1573"/>
      <c r="C2662" s="272" t="s">
        <v>1729</v>
      </c>
      <c r="D2662" s="274" t="s">
        <v>149</v>
      </c>
      <c r="E2662" s="412">
        <v>1</v>
      </c>
      <c r="F2662" s="79"/>
    </row>
    <row r="2663" spans="1:6">
      <c r="A2663" s="1254" t="s">
        <v>2027</v>
      </c>
      <c r="B2663" s="1573"/>
      <c r="C2663" s="1255" t="s">
        <v>2029</v>
      </c>
      <c r="D2663" s="1256" t="s">
        <v>28</v>
      </c>
      <c r="E2663" s="1261">
        <v>291</v>
      </c>
      <c r="F2663" s="79"/>
    </row>
    <row r="2664" spans="1:6">
      <c r="A2664" s="1254" t="s">
        <v>2028</v>
      </c>
      <c r="B2664" s="1574"/>
      <c r="C2664" s="1255" t="s">
        <v>2030</v>
      </c>
      <c r="D2664" s="1256" t="s">
        <v>149</v>
      </c>
      <c r="E2664" s="1261">
        <v>4</v>
      </c>
      <c r="F2664" s="79"/>
    </row>
    <row r="2665" spans="1:6" ht="15" customHeight="1">
      <c r="A2665" s="1575" t="s">
        <v>619</v>
      </c>
      <c r="B2665" s="1576"/>
      <c r="C2665" s="1576"/>
      <c r="D2665" s="1576"/>
      <c r="E2665" s="1577"/>
      <c r="F2665" s="79"/>
    </row>
    <row r="2666" spans="1:6">
      <c r="A2666" s="275" t="s">
        <v>1688</v>
      </c>
      <c r="B2666" s="1571" t="s">
        <v>1948</v>
      </c>
      <c r="C2666" s="9" t="s">
        <v>1730</v>
      </c>
      <c r="D2666" s="274" t="s">
        <v>28</v>
      </c>
      <c r="E2666" s="411">
        <v>33</v>
      </c>
      <c r="F2666" s="79"/>
    </row>
    <row r="2667" spans="1:6">
      <c r="A2667" s="275" t="s">
        <v>1689</v>
      </c>
      <c r="B2667" s="1573"/>
      <c r="C2667" s="9" t="s">
        <v>620</v>
      </c>
      <c r="D2667" s="274" t="s">
        <v>28</v>
      </c>
      <c r="E2667" s="411">
        <v>83</v>
      </c>
      <c r="F2667" s="79"/>
    </row>
    <row r="2668" spans="1:6">
      <c r="A2668" s="275" t="s">
        <v>1690</v>
      </c>
      <c r="B2668" s="1573"/>
      <c r="C2668" s="9" t="s">
        <v>621</v>
      </c>
      <c r="D2668" s="274" t="s">
        <v>28</v>
      </c>
      <c r="E2668" s="411">
        <v>13</v>
      </c>
      <c r="F2668" s="79"/>
    </row>
    <row r="2669" spans="1:6">
      <c r="A2669" s="275" t="s">
        <v>1691</v>
      </c>
      <c r="B2669" s="1573"/>
      <c r="C2669" s="9" t="s">
        <v>622</v>
      </c>
      <c r="D2669" s="274" t="s">
        <v>28</v>
      </c>
      <c r="E2669" s="411">
        <v>25</v>
      </c>
      <c r="F2669" s="79"/>
    </row>
    <row r="2670" spans="1:6">
      <c r="A2670" s="275" t="s">
        <v>1692</v>
      </c>
      <c r="B2670" s="1573"/>
      <c r="C2670" s="9" t="s">
        <v>623</v>
      </c>
      <c r="D2670" s="274" t="s">
        <v>28</v>
      </c>
      <c r="E2670" s="411">
        <v>7</v>
      </c>
      <c r="F2670" s="79"/>
    </row>
    <row r="2671" spans="1:6">
      <c r="A2671" s="275" t="s">
        <v>1693</v>
      </c>
      <c r="B2671" s="1573"/>
      <c r="C2671" s="9" t="s">
        <v>624</v>
      </c>
      <c r="D2671" s="274" t="s">
        <v>149</v>
      </c>
      <c r="E2671" s="411">
        <v>2</v>
      </c>
      <c r="F2671" s="79"/>
    </row>
    <row r="2672" spans="1:6" ht="15" customHeight="1">
      <c r="A2672" s="275" t="s">
        <v>1694</v>
      </c>
      <c r="B2672" s="1573"/>
      <c r="C2672" s="9" t="s">
        <v>625</v>
      </c>
      <c r="D2672" s="274" t="s">
        <v>149</v>
      </c>
      <c r="E2672" s="411">
        <v>1</v>
      </c>
      <c r="F2672" s="79"/>
    </row>
    <row r="2673" spans="1:6">
      <c r="A2673" s="275" t="s">
        <v>1731</v>
      </c>
      <c r="B2673" s="1573"/>
      <c r="C2673" s="9" t="s">
        <v>1732</v>
      </c>
      <c r="D2673" s="274" t="s">
        <v>149</v>
      </c>
      <c r="E2673" s="411">
        <v>2</v>
      </c>
      <c r="F2673" s="79"/>
    </row>
    <row r="2674" spans="1:6">
      <c r="A2674" s="1280" t="s">
        <v>1733</v>
      </c>
      <c r="B2674" s="1573"/>
      <c r="C2674" s="9" t="s">
        <v>626</v>
      </c>
      <c r="D2674" s="274" t="s">
        <v>149</v>
      </c>
      <c r="E2674" s="411">
        <v>2</v>
      </c>
      <c r="F2674" s="79"/>
    </row>
    <row r="2675" spans="1:6">
      <c r="A2675" s="1262" t="s">
        <v>2058</v>
      </c>
      <c r="B2675" s="1574"/>
      <c r="C2675" s="1109" t="s">
        <v>2059</v>
      </c>
      <c r="D2675" s="1256" t="s">
        <v>149</v>
      </c>
      <c r="E2675" s="1257">
        <v>1</v>
      </c>
      <c r="F2675" s="79"/>
    </row>
    <row r="2676" spans="1:6" ht="23.25" customHeight="1">
      <c r="A2676" s="1575" t="s">
        <v>1734</v>
      </c>
      <c r="B2676" s="1576"/>
      <c r="C2676" s="1576"/>
      <c r="D2676" s="1576"/>
      <c r="E2676" s="1577"/>
      <c r="F2676" s="79"/>
    </row>
    <row r="2677" spans="1:6">
      <c r="A2677" s="1262" t="s">
        <v>2031</v>
      </c>
      <c r="B2677" s="1580" t="s">
        <v>1948</v>
      </c>
      <c r="C2677" s="1109" t="s">
        <v>2039</v>
      </c>
      <c r="D2677" s="1256" t="s">
        <v>28</v>
      </c>
      <c r="E2677" s="1257">
        <v>43</v>
      </c>
      <c r="F2677" s="79"/>
    </row>
    <row r="2678" spans="1:6">
      <c r="A2678" s="1263" t="s">
        <v>2032</v>
      </c>
      <c r="B2678" s="1581"/>
      <c r="C2678" s="1264" t="s">
        <v>1735</v>
      </c>
      <c r="D2678" s="1265" t="s">
        <v>149</v>
      </c>
      <c r="E2678" s="1266">
        <v>3</v>
      </c>
      <c r="F2678" s="79"/>
    </row>
    <row r="2679" spans="1:6">
      <c r="A2679" s="1263" t="s">
        <v>2033</v>
      </c>
      <c r="B2679" s="1581"/>
      <c r="C2679" s="1239" t="s">
        <v>2037</v>
      </c>
      <c r="D2679" s="1256" t="s">
        <v>28</v>
      </c>
      <c r="E2679" s="1257">
        <v>110</v>
      </c>
      <c r="F2679" s="79"/>
    </row>
    <row r="2680" spans="1:6">
      <c r="A2680" s="1263" t="s">
        <v>2034</v>
      </c>
      <c r="B2680" s="1581"/>
      <c r="C2680" s="1239" t="s">
        <v>2036</v>
      </c>
      <c r="D2680" s="1256" t="s">
        <v>149</v>
      </c>
      <c r="E2680" s="1257">
        <v>1</v>
      </c>
      <c r="F2680" s="79"/>
    </row>
    <row r="2681" spans="1:6" ht="15.75" thickBot="1">
      <c r="A2681" s="1263" t="s">
        <v>2035</v>
      </c>
      <c r="B2681" s="1581"/>
      <c r="C2681" s="1267" t="s">
        <v>2038</v>
      </c>
      <c r="D2681" s="1265" t="s">
        <v>149</v>
      </c>
      <c r="E2681" s="1266">
        <v>8</v>
      </c>
      <c r="F2681" s="79"/>
    </row>
    <row r="2682" spans="1:6" ht="15.75" thickTop="1">
      <c r="A2682" s="1026"/>
      <c r="B2682" s="376"/>
      <c r="C2682" s="377"/>
      <c r="D2682" s="376"/>
      <c r="E2682" s="1030"/>
    </row>
    <row r="2683" spans="1:6" ht="15.75" thickBot="1">
      <c r="A2683" s="1006"/>
      <c r="B2683" s="353"/>
      <c r="C2683" s="354"/>
      <c r="D2683" s="353"/>
      <c r="E2683" s="1007"/>
    </row>
    <row r="2684" spans="1:6" ht="75" customHeight="1" thickTop="1">
      <c r="A2684" s="1318" t="s">
        <v>1868</v>
      </c>
      <c r="B2684" s="1319"/>
      <c r="C2684" s="1319"/>
      <c r="D2684" s="1319"/>
      <c r="E2684" s="1320"/>
    </row>
    <row r="2685" spans="1:6" ht="15.75">
      <c r="A2685" s="1351"/>
      <c r="B2685" s="1352"/>
      <c r="C2685" s="1352"/>
      <c r="D2685" s="1352"/>
      <c r="E2685" s="1353"/>
    </row>
    <row r="2686" spans="1:6" ht="20.25">
      <c r="A2686" s="1354" t="s">
        <v>1907</v>
      </c>
      <c r="B2686" s="1355"/>
      <c r="C2686" s="1355"/>
      <c r="D2686" s="1355"/>
      <c r="E2686" s="1356"/>
    </row>
    <row r="2687" spans="1:6" ht="20.25">
      <c r="A2687" s="1354"/>
      <c r="B2687" s="1355"/>
      <c r="C2687" s="1355"/>
      <c r="D2687" s="1355"/>
      <c r="E2687" s="1356"/>
    </row>
    <row r="2688" spans="1:6" ht="20.25">
      <c r="A2688" s="1357" t="s">
        <v>627</v>
      </c>
      <c r="B2688" s="1358"/>
      <c r="C2688" s="1358"/>
      <c r="D2688" s="1358"/>
      <c r="E2688" s="1359"/>
    </row>
    <row r="2689" spans="1:5" ht="20.25">
      <c r="A2689" s="981"/>
      <c r="B2689" s="982"/>
      <c r="C2689" s="982"/>
      <c r="D2689" s="982"/>
      <c r="E2689" s="983"/>
    </row>
    <row r="2690" spans="1:5" ht="20.25">
      <c r="A2690" s="981"/>
      <c r="B2690" s="982"/>
      <c r="C2690" s="982"/>
      <c r="D2690" s="982"/>
      <c r="E2690" s="983"/>
    </row>
    <row r="2691" spans="1:5" ht="20.25">
      <c r="A2691" s="981"/>
      <c r="B2691" s="982"/>
      <c r="C2691" s="982"/>
      <c r="D2691" s="982"/>
      <c r="E2691" s="983"/>
    </row>
    <row r="2692" spans="1:5">
      <c r="A2692" s="55"/>
      <c r="B2692" s="5"/>
      <c r="C2692" s="4"/>
      <c r="D2692" s="5"/>
      <c r="E2692" s="57"/>
    </row>
    <row r="2693" spans="1:5">
      <c r="A2693" s="55"/>
      <c r="B2693" s="6"/>
      <c r="C2693" s="3"/>
      <c r="D2693" s="6"/>
      <c r="E2693" s="58"/>
    </row>
    <row r="2694" spans="1:5">
      <c r="A2694" s="1360" t="s">
        <v>0</v>
      </c>
      <c r="B2694" s="1361"/>
      <c r="C2694" s="1361"/>
      <c r="D2694" s="1361"/>
      <c r="E2694" s="1362"/>
    </row>
    <row r="2695" spans="1:5">
      <c r="A2695" s="1379" t="s">
        <v>1</v>
      </c>
      <c r="B2695" s="1380"/>
      <c r="C2695" s="1380"/>
      <c r="D2695" s="1380"/>
      <c r="E2695" s="1381"/>
    </row>
    <row r="2696" spans="1:5" ht="15" customHeight="1">
      <c r="A2696" s="123"/>
      <c r="B2696" s="728" t="s">
        <v>2</v>
      </c>
      <c r="C2696" s="732">
        <v>45</v>
      </c>
      <c r="D2696" s="728" t="s">
        <v>3</v>
      </c>
      <c r="E2696" s="729" t="s">
        <v>4</v>
      </c>
    </row>
    <row r="2697" spans="1:5" ht="30" customHeight="1">
      <c r="A2697" s="124"/>
      <c r="B2697" s="730" t="s">
        <v>5</v>
      </c>
      <c r="C2697" s="733" t="s">
        <v>6</v>
      </c>
      <c r="D2697" s="730" t="s">
        <v>7</v>
      </c>
      <c r="E2697" s="731" t="s">
        <v>8</v>
      </c>
    </row>
    <row r="2698" spans="1:5" ht="39.950000000000003" customHeight="1">
      <c r="A2698" s="124"/>
      <c r="B2698" s="1217" t="s">
        <v>9</v>
      </c>
      <c r="C2698" s="1218" t="s">
        <v>10</v>
      </c>
      <c r="D2698" s="1217" t="s">
        <v>610</v>
      </c>
      <c r="E2698" s="1224" t="s">
        <v>611</v>
      </c>
    </row>
    <row r="2699" spans="1:5">
      <c r="A2699" s="124"/>
      <c r="B2699" s="49"/>
      <c r="C2699" s="46"/>
      <c r="D2699" s="49"/>
      <c r="E2699" s="125"/>
    </row>
    <row r="2700" spans="1:5">
      <c r="A2700" s="63"/>
      <c r="B2700" s="48"/>
      <c r="C2700" s="32"/>
      <c r="D2700" s="48"/>
      <c r="E2700" s="122"/>
    </row>
    <row r="2701" spans="1:5">
      <c r="A2701" s="63"/>
      <c r="B2701" s="5"/>
      <c r="C2701" s="4"/>
      <c r="D2701" s="5"/>
      <c r="E2701" s="57"/>
    </row>
    <row r="2702" spans="1:5">
      <c r="A2702" s="1429"/>
      <c r="B2702" s="1430"/>
      <c r="C2702" s="1430"/>
      <c r="D2702" s="1430"/>
      <c r="E2702" s="1431"/>
    </row>
    <row r="2703" spans="1:5">
      <c r="A2703" s="64"/>
      <c r="B2703" s="2"/>
      <c r="C2703" s="1"/>
      <c r="D2703" s="2"/>
      <c r="E2703" s="65"/>
    </row>
    <row r="2704" spans="1:5" ht="15" customHeight="1">
      <c r="A2704" s="1339" t="s">
        <v>1868</v>
      </c>
      <c r="B2704" s="1340"/>
      <c r="C2704" s="1341"/>
      <c r="D2704" s="1569" t="s">
        <v>1907</v>
      </c>
      <c r="E2704" s="1570"/>
    </row>
    <row r="2705" spans="1:6">
      <c r="A2705" s="1342"/>
      <c r="B2705" s="1343"/>
      <c r="C2705" s="1344"/>
      <c r="D2705" s="1567"/>
      <c r="E2705" s="1568"/>
    </row>
    <row r="2706" spans="1:6">
      <c r="A2706" s="1342"/>
      <c r="B2706" s="1343"/>
      <c r="C2706" s="1344"/>
      <c r="D2706" s="1569" t="s">
        <v>627</v>
      </c>
      <c r="E2706" s="1570"/>
    </row>
    <row r="2707" spans="1:6" ht="15.75" thickBot="1">
      <c r="A2707" s="1345"/>
      <c r="B2707" s="1346"/>
      <c r="C2707" s="1347"/>
      <c r="D2707" s="1578"/>
      <c r="E2707" s="1579"/>
    </row>
    <row r="2708" spans="1:6" ht="15.75" thickTop="1">
      <c r="A2708" s="1592" t="s">
        <v>438</v>
      </c>
      <c r="B2708" s="1588" t="s">
        <v>433</v>
      </c>
      <c r="C2708" s="1588" t="s">
        <v>434</v>
      </c>
      <c r="D2708" s="1589" t="s">
        <v>628</v>
      </c>
      <c r="E2708" s="1590" t="s">
        <v>436</v>
      </c>
      <c r="F2708" s="79"/>
    </row>
    <row r="2709" spans="1:6">
      <c r="A2709" s="1592"/>
      <c r="B2709" s="1588"/>
      <c r="C2709" s="1588"/>
      <c r="D2709" s="1588"/>
      <c r="E2709" s="1591"/>
      <c r="F2709" s="79"/>
    </row>
    <row r="2710" spans="1:6">
      <c r="A2710" s="276">
        <v>1</v>
      </c>
      <c r="B2710" s="277">
        <v>2</v>
      </c>
      <c r="C2710" s="996">
        <v>3</v>
      </c>
      <c r="D2710" s="277">
        <v>4</v>
      </c>
      <c r="E2710" s="413">
        <v>5</v>
      </c>
      <c r="F2710" s="79"/>
    </row>
    <row r="2711" spans="1:6">
      <c r="A2711" s="278"/>
      <c r="B2711" s="279"/>
      <c r="C2711" s="280" t="s">
        <v>1756</v>
      </c>
      <c r="D2711" s="281" t="s">
        <v>629</v>
      </c>
      <c r="E2711" s="414" t="s">
        <v>629</v>
      </c>
      <c r="F2711" s="79"/>
    </row>
    <row r="2712" spans="1:6">
      <c r="A2712" s="1276">
        <v>13.1</v>
      </c>
      <c r="B2712" s="1206" t="s">
        <v>1954</v>
      </c>
      <c r="C2712" s="1205" t="s">
        <v>2042</v>
      </c>
      <c r="D2712" s="1206" t="s">
        <v>105</v>
      </c>
      <c r="E2712" s="1277">
        <v>826</v>
      </c>
      <c r="F2712" s="79"/>
    </row>
    <row r="2713" spans="1:6">
      <c r="A2713" s="1276">
        <v>13.2</v>
      </c>
      <c r="B2713" s="1206" t="s">
        <v>1954</v>
      </c>
      <c r="C2713" s="1205" t="s">
        <v>2043</v>
      </c>
      <c r="D2713" s="1206" t="s">
        <v>105</v>
      </c>
      <c r="E2713" s="1277">
        <v>812</v>
      </c>
      <c r="F2713" s="79"/>
    </row>
    <row r="2714" spans="1:6">
      <c r="A2714" s="1276">
        <v>13.3</v>
      </c>
      <c r="B2714" s="1206" t="s">
        <v>1954</v>
      </c>
      <c r="C2714" s="1205" t="s">
        <v>2044</v>
      </c>
      <c r="D2714" s="1206" t="s">
        <v>105</v>
      </c>
      <c r="E2714" s="1277">
        <v>283</v>
      </c>
      <c r="F2714" s="79"/>
    </row>
    <row r="2715" spans="1:6">
      <c r="A2715" s="1276">
        <v>13.4</v>
      </c>
      <c r="B2715" s="1206" t="s">
        <v>1954</v>
      </c>
      <c r="C2715" s="1205" t="s">
        <v>2045</v>
      </c>
      <c r="D2715" s="1206" t="s">
        <v>105</v>
      </c>
      <c r="E2715" s="1277">
        <v>102</v>
      </c>
      <c r="F2715" s="79"/>
    </row>
    <row r="2716" spans="1:6">
      <c r="A2716" s="1276">
        <v>13.5</v>
      </c>
      <c r="B2716" s="1206" t="s">
        <v>1954</v>
      </c>
      <c r="C2716" s="1205" t="s">
        <v>2046</v>
      </c>
      <c r="D2716" s="1206" t="s">
        <v>105</v>
      </c>
      <c r="E2716" s="1277">
        <v>43</v>
      </c>
      <c r="F2716" s="79"/>
    </row>
    <row r="2717" spans="1:6">
      <c r="A2717" s="1276">
        <v>13.6</v>
      </c>
      <c r="B2717" s="1206" t="s">
        <v>1954</v>
      </c>
      <c r="C2717" s="1205" t="s">
        <v>2047</v>
      </c>
      <c r="D2717" s="1206" t="s">
        <v>105</v>
      </c>
      <c r="E2717" s="1277">
        <v>16</v>
      </c>
      <c r="F2717" s="79"/>
    </row>
    <row r="2718" spans="1:6">
      <c r="A2718" s="1276">
        <v>13.7</v>
      </c>
      <c r="B2718" s="1206" t="s">
        <v>1954</v>
      </c>
      <c r="C2718" s="1205" t="s">
        <v>2048</v>
      </c>
      <c r="D2718" s="1206" t="s">
        <v>105</v>
      </c>
      <c r="E2718" s="1277">
        <v>7</v>
      </c>
      <c r="F2718" s="79"/>
    </row>
    <row r="2719" spans="1:6">
      <c r="A2719" s="1276">
        <v>13.8</v>
      </c>
      <c r="B2719" s="1206" t="s">
        <v>1954</v>
      </c>
      <c r="C2719" s="1205" t="s">
        <v>2049</v>
      </c>
      <c r="D2719" s="1206" t="s">
        <v>105</v>
      </c>
      <c r="E2719" s="1277">
        <v>10</v>
      </c>
      <c r="F2719" s="79"/>
    </row>
    <row r="2720" spans="1:6">
      <c r="A2720" s="284"/>
      <c r="B2720" s="279"/>
      <c r="C2720" s="280" t="s">
        <v>630</v>
      </c>
      <c r="D2720" s="285" t="s">
        <v>629</v>
      </c>
      <c r="E2720" s="415"/>
      <c r="F2720" s="79"/>
    </row>
    <row r="2721" spans="1:6">
      <c r="A2721" s="997">
        <v>13.9</v>
      </c>
      <c r="B2721" s="996" t="s">
        <v>1954</v>
      </c>
      <c r="C2721" s="282" t="s">
        <v>1958</v>
      </c>
      <c r="D2721" s="277" t="s">
        <v>631</v>
      </c>
      <c r="E2721" s="413">
        <v>222</v>
      </c>
      <c r="F2721" s="79"/>
    </row>
    <row r="2722" spans="1:6">
      <c r="A2722" s="997">
        <v>13.1</v>
      </c>
      <c r="B2722" s="996" t="s">
        <v>1954</v>
      </c>
      <c r="C2722" s="282" t="s">
        <v>1957</v>
      </c>
      <c r="D2722" s="277" t="s">
        <v>631</v>
      </c>
      <c r="E2722" s="413">
        <v>222</v>
      </c>
      <c r="F2722" s="79"/>
    </row>
    <row r="2723" spans="1:6">
      <c r="A2723" s="278"/>
      <c r="B2723" s="279"/>
      <c r="C2723" s="280" t="s">
        <v>1757</v>
      </c>
      <c r="D2723" s="283" t="s">
        <v>629</v>
      </c>
      <c r="E2723" s="415" t="s">
        <v>629</v>
      </c>
      <c r="F2723" s="79"/>
    </row>
    <row r="2724" spans="1:6">
      <c r="A2724" s="997">
        <v>13.11</v>
      </c>
      <c r="B2724" s="996" t="s">
        <v>1954</v>
      </c>
      <c r="C2724" s="282" t="s">
        <v>1757</v>
      </c>
      <c r="D2724" s="996" t="s">
        <v>49</v>
      </c>
      <c r="E2724" s="413">
        <v>3353</v>
      </c>
      <c r="F2724" s="79"/>
    </row>
    <row r="2725" spans="1:6">
      <c r="A2725" s="286"/>
      <c r="B2725" s="279"/>
      <c r="C2725" s="280" t="s">
        <v>632</v>
      </c>
      <c r="D2725" s="285" t="s">
        <v>629</v>
      </c>
      <c r="E2725" s="415" t="s">
        <v>629</v>
      </c>
      <c r="F2725" s="79"/>
    </row>
    <row r="2726" spans="1:6">
      <c r="A2726" s="276">
        <v>13.12</v>
      </c>
      <c r="B2726" s="277" t="s">
        <v>1954</v>
      </c>
      <c r="C2726" s="282" t="s">
        <v>1956</v>
      </c>
      <c r="D2726" s="277" t="s">
        <v>105</v>
      </c>
      <c r="E2726" s="416">
        <v>449</v>
      </c>
      <c r="F2726" s="79"/>
    </row>
    <row r="2727" spans="1:6">
      <c r="A2727" s="388">
        <v>13.13</v>
      </c>
      <c r="B2727" s="389" t="s">
        <v>1954</v>
      </c>
      <c r="C2727" s="390" t="s">
        <v>1955</v>
      </c>
      <c r="D2727" s="389" t="s">
        <v>557</v>
      </c>
      <c r="E2727" s="417">
        <v>625</v>
      </c>
      <c r="F2727" s="79"/>
    </row>
    <row r="2728" spans="1:6">
      <c r="A2728" s="1212"/>
      <c r="B2728" s="1213"/>
      <c r="C2728" s="1214" t="s">
        <v>1997</v>
      </c>
      <c r="D2728" s="1215" t="s">
        <v>629</v>
      </c>
      <c r="E2728" s="1216" t="s">
        <v>629</v>
      </c>
      <c r="F2728" s="79"/>
    </row>
    <row r="2729" spans="1:6" ht="25.5">
      <c r="A2729" s="1203">
        <v>13.14</v>
      </c>
      <c r="B2729" s="1204"/>
      <c r="C2729" s="1205" t="s">
        <v>1999</v>
      </c>
      <c r="D2729" s="1206" t="s">
        <v>633</v>
      </c>
      <c r="E2729" s="1204">
        <v>54</v>
      </c>
      <c r="F2729" s="79"/>
    </row>
    <row r="2730" spans="1:6" ht="38.25">
      <c r="A2730" s="1203">
        <v>13.15</v>
      </c>
      <c r="B2730" s="1204"/>
      <c r="C2730" s="1205" t="s">
        <v>2000</v>
      </c>
      <c r="D2730" s="1204" t="s">
        <v>105</v>
      </c>
      <c r="E2730" s="1204">
        <v>2</v>
      </c>
      <c r="F2730" s="79"/>
    </row>
    <row r="2731" spans="1:6">
      <c r="A2731" s="1203">
        <v>13.16</v>
      </c>
      <c r="B2731" s="1204"/>
      <c r="C2731" s="1178" t="s">
        <v>2001</v>
      </c>
      <c r="D2731" s="1204" t="s">
        <v>105</v>
      </c>
      <c r="E2731" s="1204">
        <v>339</v>
      </c>
      <c r="F2731" s="79"/>
    </row>
    <row r="2732" spans="1:6">
      <c r="A2732" s="1203">
        <v>13.17</v>
      </c>
      <c r="B2732" s="1204"/>
      <c r="C2732" s="1178" t="s">
        <v>2002</v>
      </c>
      <c r="D2732" s="1204" t="s">
        <v>105</v>
      </c>
      <c r="E2732" s="1204">
        <v>182</v>
      </c>
      <c r="F2732" s="79"/>
    </row>
    <row r="2733" spans="1:6">
      <c r="A2733" s="1203">
        <v>13.18</v>
      </c>
      <c r="B2733" s="1204"/>
      <c r="C2733" s="1205" t="s">
        <v>2003</v>
      </c>
      <c r="D2733" s="1206" t="s">
        <v>633</v>
      </c>
      <c r="E2733" s="1204">
        <v>54</v>
      </c>
      <c r="F2733" s="79"/>
    </row>
    <row r="2734" spans="1:6">
      <c r="A2734" s="1203">
        <v>13.19</v>
      </c>
      <c r="B2734" s="1204"/>
      <c r="C2734" s="1205" t="s">
        <v>2004</v>
      </c>
      <c r="D2734" s="1206" t="s">
        <v>633</v>
      </c>
      <c r="E2734" s="1204">
        <v>18</v>
      </c>
      <c r="F2734" s="79"/>
    </row>
    <row r="2735" spans="1:6">
      <c r="A2735" s="1207">
        <v>13.2</v>
      </c>
      <c r="B2735" s="1204"/>
      <c r="C2735" s="1205" t="s">
        <v>2005</v>
      </c>
      <c r="D2735" s="1206" t="s">
        <v>2006</v>
      </c>
      <c r="E2735" s="1204">
        <v>180</v>
      </c>
      <c r="F2735" s="79"/>
    </row>
    <row r="2736" spans="1:6">
      <c r="A2736" s="1203">
        <v>13.21</v>
      </c>
      <c r="B2736" s="1204"/>
      <c r="C2736" s="1205" t="s">
        <v>2007</v>
      </c>
      <c r="D2736" s="1204" t="s">
        <v>105</v>
      </c>
      <c r="E2736" s="1204">
        <v>6</v>
      </c>
      <c r="F2736" s="79"/>
    </row>
    <row r="2737" spans="1:6">
      <c r="A2737" s="1212"/>
      <c r="B2737" s="1213"/>
      <c r="C2737" s="1214" t="s">
        <v>1998</v>
      </c>
      <c r="D2737" s="1215" t="s">
        <v>629</v>
      </c>
      <c r="E2737" s="1216" t="s">
        <v>629</v>
      </c>
      <c r="F2737" s="79"/>
    </row>
    <row r="2738" spans="1:6">
      <c r="A2738" s="1203">
        <v>13.22</v>
      </c>
      <c r="B2738" s="1204"/>
      <c r="C2738" s="1205" t="s">
        <v>2008</v>
      </c>
      <c r="D2738" s="1204" t="s">
        <v>105</v>
      </c>
      <c r="E2738" s="1204">
        <v>2</v>
      </c>
      <c r="F2738" s="79"/>
    </row>
    <row r="2739" spans="1:6">
      <c r="A2739" s="1203">
        <v>13.23</v>
      </c>
      <c r="B2739" s="1204"/>
      <c r="C2739" s="1205" t="s">
        <v>2009</v>
      </c>
      <c r="D2739" s="1204" t="s">
        <v>105</v>
      </c>
      <c r="E2739" s="1204">
        <v>339</v>
      </c>
      <c r="F2739" s="79"/>
    </row>
    <row r="2740" spans="1:6" ht="15.75" thickBot="1">
      <c r="A2740" s="1208">
        <v>13.24</v>
      </c>
      <c r="B2740" s="1209"/>
      <c r="C2740" s="1210" t="s">
        <v>2010</v>
      </c>
      <c r="D2740" s="1211" t="s">
        <v>105</v>
      </c>
      <c r="E2740" s="1211">
        <v>182</v>
      </c>
      <c r="F2740" s="79"/>
    </row>
    <row r="2741" spans="1:6" ht="15.75" thickTop="1">
      <c r="A2741" s="1031"/>
      <c r="B2741" s="391"/>
      <c r="C2741" s="392"/>
      <c r="D2741" s="391"/>
      <c r="E2741" s="1032"/>
    </row>
    <row r="2742" spans="1:6">
      <c r="A2742" s="1033"/>
      <c r="B2742" s="38"/>
      <c r="C2742" s="39"/>
      <c r="D2742" s="38"/>
      <c r="E2742" s="1034"/>
    </row>
    <row r="2743" spans="1:6" ht="15.75" thickBot="1">
      <c r="A2743" s="1006"/>
      <c r="B2743" s="353"/>
      <c r="C2743" s="354"/>
      <c r="D2743" s="353"/>
      <c r="E2743" s="1007"/>
    </row>
    <row r="2744" spans="1:6" ht="75" customHeight="1" thickTop="1">
      <c r="A2744" s="1318" t="s">
        <v>1868</v>
      </c>
      <c r="B2744" s="1319"/>
      <c r="C2744" s="1319"/>
      <c r="D2744" s="1319"/>
      <c r="E2744" s="1320"/>
    </row>
    <row r="2745" spans="1:6" ht="15.75">
      <c r="A2745" s="1455"/>
      <c r="B2745" s="1456"/>
      <c r="C2745" s="1456"/>
      <c r="D2745" s="1456"/>
      <c r="E2745" s="1457"/>
    </row>
    <row r="2746" spans="1:6" ht="20.25">
      <c r="A2746" s="1443" t="s">
        <v>1906</v>
      </c>
      <c r="B2746" s="1444"/>
      <c r="C2746" s="1444"/>
      <c r="D2746" s="1444"/>
      <c r="E2746" s="1445"/>
    </row>
    <row r="2747" spans="1:6" ht="20.25">
      <c r="A2747" s="1443"/>
      <c r="B2747" s="1444"/>
      <c r="C2747" s="1444"/>
      <c r="D2747" s="1444"/>
      <c r="E2747" s="1445"/>
    </row>
    <row r="2748" spans="1:6" ht="20.25">
      <c r="A2748" s="1357" t="s">
        <v>634</v>
      </c>
      <c r="B2748" s="1358"/>
      <c r="C2748" s="1358"/>
      <c r="D2748" s="1358"/>
      <c r="E2748" s="1359"/>
    </row>
    <row r="2749" spans="1:6" ht="20.25">
      <c r="A2749" s="981"/>
      <c r="B2749" s="982"/>
      <c r="C2749" s="982"/>
      <c r="D2749" s="982"/>
      <c r="E2749" s="983"/>
    </row>
    <row r="2750" spans="1:6">
      <c r="A2750" s="1461" t="s">
        <v>0</v>
      </c>
      <c r="B2750" s="1462"/>
      <c r="C2750" s="1462"/>
      <c r="D2750" s="1462"/>
      <c r="E2750" s="1463"/>
    </row>
    <row r="2751" spans="1:6">
      <c r="A2751" s="1426" t="s">
        <v>1</v>
      </c>
      <c r="B2751" s="1427"/>
      <c r="C2751" s="1427"/>
      <c r="D2751" s="1427"/>
      <c r="E2751" s="1428"/>
    </row>
    <row r="2752" spans="1:6" ht="15" customHeight="1">
      <c r="A2752" s="734" t="s">
        <v>2</v>
      </c>
      <c r="B2752" s="701">
        <v>45</v>
      </c>
      <c r="C2752" s="699" t="s">
        <v>3</v>
      </c>
      <c r="D2752" s="1317" t="s">
        <v>4</v>
      </c>
      <c r="E2752" s="1316"/>
    </row>
    <row r="2753" spans="1:6" ht="15" customHeight="1">
      <c r="A2753" s="735" t="s">
        <v>5</v>
      </c>
      <c r="B2753" s="702" t="s">
        <v>6</v>
      </c>
      <c r="C2753" s="700" t="s">
        <v>7</v>
      </c>
      <c r="D2753" s="1315" t="s">
        <v>8</v>
      </c>
      <c r="E2753" s="1316"/>
    </row>
    <row r="2754" spans="1:6" ht="54.95" customHeight="1">
      <c r="A2754" s="735" t="s">
        <v>5</v>
      </c>
      <c r="B2754" s="702" t="s">
        <v>10</v>
      </c>
      <c r="C2754" s="700" t="s">
        <v>11</v>
      </c>
      <c r="D2754" s="1315" t="s">
        <v>12</v>
      </c>
      <c r="E2754" s="1316"/>
    </row>
    <row r="2755" spans="1:6">
      <c r="A2755" s="60"/>
      <c r="B2755" s="61"/>
      <c r="C2755" s="62"/>
      <c r="D2755" s="61"/>
      <c r="E2755" s="689"/>
    </row>
    <row r="2756" spans="1:6" ht="15" customHeight="1">
      <c r="A2756" s="63"/>
      <c r="B2756" s="61"/>
      <c r="C2756" s="62"/>
      <c r="D2756" s="61"/>
      <c r="E2756" s="689"/>
    </row>
    <row r="2757" spans="1:6">
      <c r="A2757" s="63"/>
      <c r="B2757" s="61"/>
      <c r="C2757" s="62"/>
      <c r="D2757" s="61"/>
      <c r="E2757" s="689"/>
    </row>
    <row r="2758" spans="1:6" ht="15.75">
      <c r="A2758" s="1514"/>
      <c r="B2758" s="1515"/>
      <c r="C2758" s="1515"/>
      <c r="D2758" s="1515"/>
      <c r="E2758" s="1563"/>
    </row>
    <row r="2759" spans="1:6" ht="15.75" thickBot="1">
      <c r="A2759" s="77"/>
      <c r="B2759" s="78"/>
      <c r="C2759" s="79"/>
      <c r="D2759" s="78"/>
      <c r="E2759" s="80"/>
    </row>
    <row r="2760" spans="1:6" ht="15" customHeight="1">
      <c r="A2760" s="1339" t="s">
        <v>1868</v>
      </c>
      <c r="B2760" s="1340"/>
      <c r="C2760" s="1341"/>
      <c r="D2760" s="1287" t="s">
        <v>1906</v>
      </c>
      <c r="E2760" s="1288"/>
    </row>
    <row r="2761" spans="1:6">
      <c r="A2761" s="1342"/>
      <c r="B2761" s="1343"/>
      <c r="C2761" s="1344"/>
      <c r="D2761" s="1289"/>
      <c r="E2761" s="1290"/>
    </row>
    <row r="2762" spans="1:6">
      <c r="A2762" s="1342"/>
      <c r="B2762" s="1343"/>
      <c r="C2762" s="1344"/>
      <c r="D2762" s="1291" t="s">
        <v>634</v>
      </c>
      <c r="E2762" s="1292"/>
    </row>
    <row r="2763" spans="1:6" ht="15.75" thickBot="1">
      <c r="A2763" s="1345"/>
      <c r="B2763" s="1346"/>
      <c r="C2763" s="1347"/>
      <c r="D2763" s="1293"/>
      <c r="E2763" s="1294"/>
    </row>
    <row r="2764" spans="1:6" ht="15.75" thickTop="1">
      <c r="A2764" s="1596" t="s">
        <v>13</v>
      </c>
      <c r="B2764" s="985" t="s">
        <v>14</v>
      </c>
      <c r="C2764" s="1599" t="s">
        <v>15</v>
      </c>
      <c r="D2764" s="988" t="s">
        <v>16</v>
      </c>
      <c r="E2764" s="126" t="s">
        <v>17</v>
      </c>
    </row>
    <row r="2765" spans="1:6">
      <c r="A2765" s="1597"/>
      <c r="B2765" s="986" t="s">
        <v>18</v>
      </c>
      <c r="C2765" s="1600"/>
      <c r="D2765" s="988" t="s">
        <v>19</v>
      </c>
      <c r="E2765" s="126" t="s">
        <v>20</v>
      </c>
    </row>
    <row r="2766" spans="1:6">
      <c r="A2766" s="1598"/>
      <c r="B2766" s="7"/>
      <c r="C2766" s="1601"/>
      <c r="D2766" s="989"/>
      <c r="E2766" s="127"/>
    </row>
    <row r="2767" spans="1:6">
      <c r="A2767" s="40">
        <v>1</v>
      </c>
      <c r="B2767" s="8">
        <v>2</v>
      </c>
      <c r="C2767" s="8">
        <v>3</v>
      </c>
      <c r="D2767" s="8">
        <v>4</v>
      </c>
      <c r="E2767" s="68">
        <v>5</v>
      </c>
    </row>
    <row r="2768" spans="1:6">
      <c r="A2768" s="1077"/>
      <c r="B2768" s="1078"/>
      <c r="C2768" s="1079" t="s">
        <v>636</v>
      </c>
      <c r="D2768" s="1078"/>
      <c r="E2768" s="1094"/>
      <c r="F2768" s="79"/>
    </row>
    <row r="2769" spans="1:6">
      <c r="A2769" s="1082" t="s">
        <v>637</v>
      </c>
      <c r="B2769" s="8" t="s">
        <v>638</v>
      </c>
      <c r="C2769" s="1083" t="s">
        <v>639</v>
      </c>
      <c r="D2769" s="1084" t="s">
        <v>1724</v>
      </c>
      <c r="E2769" s="1095">
        <v>6470</v>
      </c>
      <c r="F2769" s="79"/>
    </row>
    <row r="2770" spans="1:6">
      <c r="A2770" s="1082" t="s">
        <v>640</v>
      </c>
      <c r="B2770" s="8" t="s">
        <v>638</v>
      </c>
      <c r="C2770" s="1083" t="s">
        <v>641</v>
      </c>
      <c r="D2770" s="1084" t="s">
        <v>1724</v>
      </c>
      <c r="E2770" s="1095">
        <v>2909</v>
      </c>
      <c r="F2770" s="79"/>
    </row>
    <row r="2771" spans="1:6">
      <c r="A2771" s="1077"/>
      <c r="B2771" s="1078"/>
      <c r="C2771" s="1079" t="s">
        <v>642</v>
      </c>
      <c r="D2771" s="1078"/>
      <c r="E2771" s="1094"/>
      <c r="F2771" s="79"/>
    </row>
    <row r="2772" spans="1:6" ht="25.5">
      <c r="A2772" s="877" t="s">
        <v>643</v>
      </c>
      <c r="B2772" s="168" t="s">
        <v>644</v>
      </c>
      <c r="C2772" s="1087" t="s">
        <v>645</v>
      </c>
      <c r="D2772" s="1088" t="s">
        <v>1724</v>
      </c>
      <c r="E2772" s="1096">
        <v>485</v>
      </c>
      <c r="F2772" s="79"/>
    </row>
    <row r="2773" spans="1:6">
      <c r="A2773" s="1077"/>
      <c r="B2773" s="1078"/>
      <c r="C2773" s="1079" t="s">
        <v>646</v>
      </c>
      <c r="D2773" s="1078"/>
      <c r="E2773" s="1094"/>
      <c r="F2773" s="79"/>
    </row>
    <row r="2774" spans="1:6">
      <c r="A2774" s="1082" t="s">
        <v>647</v>
      </c>
      <c r="B2774" s="8" t="s">
        <v>648</v>
      </c>
      <c r="C2774" s="1083" t="s">
        <v>649</v>
      </c>
      <c r="D2774" s="1084" t="s">
        <v>28</v>
      </c>
      <c r="E2774" s="1095">
        <v>4802</v>
      </c>
      <c r="F2774" s="79"/>
    </row>
    <row r="2775" spans="1:6" ht="25.5">
      <c r="A2775" s="1082" t="s">
        <v>650</v>
      </c>
      <c r="B2775" s="8" t="s">
        <v>648</v>
      </c>
      <c r="C2775" s="1083" t="s">
        <v>651</v>
      </c>
      <c r="D2775" s="1084" t="s">
        <v>1724</v>
      </c>
      <c r="E2775" s="1095">
        <v>90</v>
      </c>
      <c r="F2775" s="79"/>
    </row>
    <row r="2776" spans="1:6" ht="25.5">
      <c r="A2776" s="1077"/>
      <c r="B2776" s="1078"/>
      <c r="C2776" s="1079" t="s">
        <v>652</v>
      </c>
      <c r="D2776" s="1078"/>
      <c r="E2776" s="1094"/>
      <c r="F2776" s="79"/>
    </row>
    <row r="2777" spans="1:6" ht="25.5">
      <c r="A2777" s="1082" t="s">
        <v>653</v>
      </c>
      <c r="B2777" s="8" t="s">
        <v>654</v>
      </c>
      <c r="C2777" s="1083" t="s">
        <v>655</v>
      </c>
      <c r="D2777" s="1084" t="s">
        <v>1724</v>
      </c>
      <c r="E2777" s="1095">
        <v>1543</v>
      </c>
      <c r="F2777" s="79"/>
    </row>
    <row r="2778" spans="1:6" ht="25.5">
      <c r="A2778" s="1082" t="s">
        <v>656</v>
      </c>
      <c r="B2778" s="8" t="s">
        <v>654</v>
      </c>
      <c r="C2778" s="1083" t="s">
        <v>657</v>
      </c>
      <c r="D2778" s="1084" t="s">
        <v>1725</v>
      </c>
      <c r="E2778" s="1095">
        <v>7716</v>
      </c>
      <c r="F2778" s="79"/>
    </row>
    <row r="2779" spans="1:6">
      <c r="A2779" s="1082" t="s">
        <v>658</v>
      </c>
      <c r="B2779" s="8" t="s">
        <v>654</v>
      </c>
      <c r="C2779" s="1083" t="s">
        <v>659</v>
      </c>
      <c r="D2779" s="1084" t="s">
        <v>1725</v>
      </c>
      <c r="E2779" s="1095">
        <v>2572</v>
      </c>
      <c r="F2779" s="79"/>
    </row>
    <row r="2780" spans="1:6">
      <c r="A2780" s="1089"/>
      <c r="B2780" s="1090"/>
      <c r="C2780" s="1091" t="s">
        <v>1736</v>
      </c>
      <c r="D2780" s="1090"/>
      <c r="E2780" s="1097"/>
      <c r="F2780" s="79"/>
    </row>
    <row r="2781" spans="1:6" ht="25.5">
      <c r="A2781" s="1082" t="s">
        <v>661</v>
      </c>
      <c r="B2781" s="8" t="s">
        <v>654</v>
      </c>
      <c r="C2781" s="1083" t="s">
        <v>655</v>
      </c>
      <c r="D2781" s="1084" t="s">
        <v>1724</v>
      </c>
      <c r="E2781" s="1095">
        <v>2017</v>
      </c>
      <c r="F2781" s="79"/>
    </row>
    <row r="2782" spans="1:6" ht="25.5">
      <c r="A2782" s="1082" t="s">
        <v>1737</v>
      </c>
      <c r="B2782" s="8" t="s">
        <v>654</v>
      </c>
      <c r="C2782" s="1083" t="s">
        <v>657</v>
      </c>
      <c r="D2782" s="1084" t="s">
        <v>1725</v>
      </c>
      <c r="E2782" s="1095">
        <v>8068</v>
      </c>
      <c r="F2782" s="79"/>
    </row>
    <row r="2783" spans="1:6">
      <c r="A2783" s="1082" t="s">
        <v>1738</v>
      </c>
      <c r="B2783" s="8" t="s">
        <v>654</v>
      </c>
      <c r="C2783" s="1083" t="s">
        <v>659</v>
      </c>
      <c r="D2783" s="1084" t="s">
        <v>1725</v>
      </c>
      <c r="E2783" s="1095">
        <v>4034</v>
      </c>
      <c r="F2783" s="79"/>
    </row>
    <row r="2784" spans="1:6">
      <c r="A2784" s="1077"/>
      <c r="B2784" s="1078"/>
      <c r="C2784" s="1079" t="s">
        <v>660</v>
      </c>
      <c r="D2784" s="1078"/>
      <c r="E2784" s="1094"/>
      <c r="F2784" s="79"/>
    </row>
    <row r="2785" spans="1:6">
      <c r="A2785" s="1082" t="s">
        <v>1739</v>
      </c>
      <c r="B2785" s="8" t="s">
        <v>450</v>
      </c>
      <c r="C2785" s="1083" t="s">
        <v>1740</v>
      </c>
      <c r="D2785" s="1084" t="s">
        <v>1725</v>
      </c>
      <c r="E2785" s="1095">
        <v>1310</v>
      </c>
      <c r="F2785" s="79"/>
    </row>
    <row r="2786" spans="1:6">
      <c r="A2786" s="287"/>
      <c r="B2786" s="128"/>
      <c r="C2786" s="42"/>
      <c r="D2786" s="43"/>
      <c r="E2786" s="129"/>
      <c r="F2786" s="79"/>
    </row>
    <row r="2787" spans="1:6" ht="15.75" thickBot="1">
      <c r="A2787" s="323"/>
      <c r="B2787" s="130"/>
      <c r="C2787" s="44"/>
      <c r="D2787" s="45"/>
      <c r="E2787" s="131"/>
      <c r="F2787" s="79"/>
    </row>
    <row r="2788" spans="1:6" ht="15.75" thickTop="1">
      <c r="A2788" s="1035"/>
      <c r="B2788" s="393"/>
      <c r="C2788" s="394"/>
      <c r="D2788" s="395"/>
      <c r="E2788" s="1036"/>
    </row>
    <row r="2789" spans="1:6" ht="15.75" thickBot="1">
      <c r="A2789" s="1006"/>
      <c r="B2789" s="353"/>
      <c r="C2789" s="354"/>
      <c r="D2789" s="353"/>
      <c r="E2789" s="1007"/>
    </row>
    <row r="2790" spans="1:6" ht="75" customHeight="1" thickTop="1">
      <c r="A2790" s="1318" t="s">
        <v>1868</v>
      </c>
      <c r="B2790" s="1319"/>
      <c r="C2790" s="1319"/>
      <c r="D2790" s="1319"/>
      <c r="E2790" s="1320"/>
    </row>
    <row r="2791" spans="1:6" ht="15.75">
      <c r="A2791" s="1455"/>
      <c r="B2791" s="1456"/>
      <c r="C2791" s="1456"/>
      <c r="D2791" s="1456"/>
      <c r="E2791" s="1457"/>
    </row>
    <row r="2792" spans="1:6" ht="20.25">
      <c r="A2792" s="1443" t="s">
        <v>1905</v>
      </c>
      <c r="B2792" s="1444"/>
      <c r="C2792" s="1444"/>
      <c r="D2792" s="1444"/>
      <c r="E2792" s="1445"/>
    </row>
    <row r="2793" spans="1:6" ht="20.25">
      <c r="A2793" s="1443"/>
      <c r="B2793" s="1444"/>
      <c r="C2793" s="1444"/>
      <c r="D2793" s="1444"/>
      <c r="E2793" s="1445"/>
    </row>
    <row r="2794" spans="1:6" ht="20.25">
      <c r="A2794" s="1357" t="s">
        <v>834</v>
      </c>
      <c r="B2794" s="1358"/>
      <c r="C2794" s="1358"/>
      <c r="D2794" s="1358"/>
      <c r="E2794" s="1359"/>
    </row>
    <row r="2795" spans="1:6" ht="20.25">
      <c r="A2795" s="981"/>
      <c r="B2795" s="982"/>
      <c r="C2795" s="982"/>
      <c r="D2795" s="982"/>
      <c r="E2795" s="983"/>
    </row>
    <row r="2796" spans="1:6">
      <c r="A2796" s="1461" t="s">
        <v>0</v>
      </c>
      <c r="B2796" s="1462"/>
      <c r="C2796" s="1462"/>
      <c r="D2796" s="1462"/>
      <c r="E2796" s="1463"/>
    </row>
    <row r="2797" spans="1:6">
      <c r="A2797" s="1426" t="s">
        <v>1</v>
      </c>
      <c r="B2797" s="1427"/>
      <c r="C2797" s="1427"/>
      <c r="D2797" s="1427"/>
      <c r="E2797" s="1428"/>
    </row>
    <row r="2798" spans="1:6" ht="15" customHeight="1">
      <c r="A2798" s="734" t="s">
        <v>2</v>
      </c>
      <c r="B2798" s="701">
        <v>45</v>
      </c>
      <c r="C2798" s="699" t="s">
        <v>3</v>
      </c>
      <c r="D2798" s="1317" t="s">
        <v>4</v>
      </c>
      <c r="E2798" s="1316"/>
    </row>
    <row r="2799" spans="1:6" ht="15" customHeight="1">
      <c r="A2799" s="735" t="s">
        <v>5</v>
      </c>
      <c r="B2799" s="702" t="s">
        <v>6</v>
      </c>
      <c r="C2799" s="700" t="s">
        <v>7</v>
      </c>
      <c r="D2799" s="1315" t="s">
        <v>8</v>
      </c>
      <c r="E2799" s="1316"/>
    </row>
    <row r="2800" spans="1:6" ht="54.95" customHeight="1">
      <c r="A2800" s="735" t="s">
        <v>5</v>
      </c>
      <c r="B2800" s="702" t="s">
        <v>10</v>
      </c>
      <c r="C2800" s="700" t="s">
        <v>11</v>
      </c>
      <c r="D2800" s="1315" t="s">
        <v>12</v>
      </c>
      <c r="E2800" s="1316"/>
    </row>
    <row r="2801" spans="1:6">
      <c r="A2801" s="60"/>
      <c r="B2801" s="61"/>
      <c r="C2801" s="62"/>
      <c r="D2801" s="61"/>
      <c r="E2801" s="689"/>
    </row>
    <row r="2802" spans="1:6" ht="15" customHeight="1">
      <c r="A2802" s="63"/>
      <c r="B2802" s="61"/>
      <c r="C2802" s="62"/>
      <c r="D2802" s="61"/>
      <c r="E2802" s="689"/>
    </row>
    <row r="2803" spans="1:6">
      <c r="A2803" s="63"/>
      <c r="B2803" s="5"/>
      <c r="C2803" s="4"/>
      <c r="D2803" s="5"/>
      <c r="E2803" s="57"/>
    </row>
    <row r="2804" spans="1:6">
      <c r="A2804" s="1429"/>
      <c r="B2804" s="1430"/>
      <c r="C2804" s="1430"/>
      <c r="D2804" s="1430"/>
      <c r="E2804" s="1431"/>
    </row>
    <row r="2805" spans="1:6" ht="15.75" thickBot="1">
      <c r="A2805" s="77"/>
      <c r="B2805" s="78"/>
      <c r="C2805" s="79"/>
      <c r="D2805" s="78"/>
      <c r="E2805" s="80"/>
    </row>
    <row r="2806" spans="1:6" ht="15" customHeight="1">
      <c r="A2806" s="1339" t="s">
        <v>1868</v>
      </c>
      <c r="B2806" s="1340"/>
      <c r="C2806" s="1341"/>
      <c r="D2806" s="1287" t="s">
        <v>1905</v>
      </c>
      <c r="E2806" s="1288"/>
    </row>
    <row r="2807" spans="1:6">
      <c r="A2807" s="1342"/>
      <c r="B2807" s="1343"/>
      <c r="C2807" s="1344"/>
      <c r="D2807" s="1289"/>
      <c r="E2807" s="1290"/>
    </row>
    <row r="2808" spans="1:6">
      <c r="A2808" s="1342"/>
      <c r="B2808" s="1343"/>
      <c r="C2808" s="1344"/>
      <c r="D2808" s="1291" t="s">
        <v>834</v>
      </c>
      <c r="E2808" s="1292"/>
    </row>
    <row r="2809" spans="1:6" ht="15.75" thickBot="1">
      <c r="A2809" s="1345"/>
      <c r="B2809" s="1346"/>
      <c r="C2809" s="1347"/>
      <c r="D2809" s="1293"/>
      <c r="E2809" s="1294"/>
    </row>
    <row r="2810" spans="1:6" ht="15.75" thickTop="1">
      <c r="A2810" s="1596" t="s">
        <v>13</v>
      </c>
      <c r="B2810" s="985" t="s">
        <v>14</v>
      </c>
      <c r="C2810" s="1599" t="s">
        <v>15</v>
      </c>
      <c r="D2810" s="988" t="s">
        <v>16</v>
      </c>
      <c r="E2810" s="126" t="s">
        <v>17</v>
      </c>
    </row>
    <row r="2811" spans="1:6">
      <c r="A2811" s="1597"/>
      <c r="B2811" s="986" t="s">
        <v>1720</v>
      </c>
      <c r="C2811" s="1600"/>
      <c r="D2811" s="988" t="s">
        <v>19</v>
      </c>
      <c r="E2811" s="126" t="s">
        <v>20</v>
      </c>
    </row>
    <row r="2812" spans="1:6">
      <c r="A2812" s="1598"/>
      <c r="B2812" s="987"/>
      <c r="C2812" s="1601"/>
      <c r="D2812" s="989"/>
      <c r="E2812" s="127"/>
    </row>
    <row r="2813" spans="1:6">
      <c r="A2813" s="40">
        <v>1</v>
      </c>
      <c r="B2813" s="8">
        <v>2</v>
      </c>
      <c r="C2813" s="8">
        <v>3</v>
      </c>
      <c r="D2813" s="8">
        <v>4</v>
      </c>
      <c r="E2813" s="68">
        <v>5</v>
      </c>
      <c r="F2813" s="79"/>
    </row>
    <row r="2814" spans="1:6">
      <c r="A2814" s="288">
        <v>1</v>
      </c>
      <c r="B2814" s="289"/>
      <c r="C2814" s="290" t="s">
        <v>808</v>
      </c>
      <c r="D2814" s="289"/>
      <c r="E2814" s="418"/>
      <c r="F2814" s="79"/>
    </row>
    <row r="2815" spans="1:6" ht="38.25">
      <c r="A2815" s="291">
        <v>15.1</v>
      </c>
      <c r="B2815" s="292" t="s">
        <v>1947</v>
      </c>
      <c r="C2815" s="202" t="s">
        <v>809</v>
      </c>
      <c r="D2815" s="293" t="s">
        <v>810</v>
      </c>
      <c r="E2815" s="294">
        <v>1</v>
      </c>
      <c r="F2815" s="79"/>
    </row>
    <row r="2816" spans="1:6">
      <c r="A2816" s="288">
        <v>2</v>
      </c>
      <c r="B2816" s="289"/>
      <c r="C2816" s="290" t="s">
        <v>811</v>
      </c>
      <c r="D2816" s="295"/>
      <c r="E2816" s="296"/>
      <c r="F2816" s="79"/>
    </row>
    <row r="2817" spans="1:6" ht="25.5">
      <c r="A2817" s="291">
        <v>15.2</v>
      </c>
      <c r="B2817" s="292" t="s">
        <v>1947</v>
      </c>
      <c r="C2817" s="297" t="s">
        <v>812</v>
      </c>
      <c r="D2817" s="298" t="s">
        <v>28</v>
      </c>
      <c r="E2817" s="214">
        <v>29400</v>
      </c>
      <c r="F2817" s="79"/>
    </row>
    <row r="2818" spans="1:6" ht="25.5">
      <c r="A2818" s="291">
        <v>15.3</v>
      </c>
      <c r="B2818" s="292" t="s">
        <v>1947</v>
      </c>
      <c r="C2818" s="297" t="s">
        <v>813</v>
      </c>
      <c r="D2818" s="298" t="s">
        <v>28</v>
      </c>
      <c r="E2818" s="214">
        <v>540</v>
      </c>
      <c r="F2818" s="79"/>
    </row>
    <row r="2819" spans="1:6">
      <c r="A2819" s="288">
        <v>3</v>
      </c>
      <c r="B2819" s="289"/>
      <c r="C2819" s="299" t="s">
        <v>814</v>
      </c>
      <c r="D2819" s="295"/>
      <c r="E2819" s="296"/>
      <c r="F2819" s="79"/>
    </row>
    <row r="2820" spans="1:6">
      <c r="A2820" s="291">
        <v>15.4</v>
      </c>
      <c r="B2820" s="292" t="s">
        <v>1947</v>
      </c>
      <c r="C2820" s="180" t="s">
        <v>815</v>
      </c>
      <c r="D2820" s="174" t="s">
        <v>149</v>
      </c>
      <c r="E2820" s="214">
        <v>46</v>
      </c>
      <c r="F2820" s="79"/>
    </row>
    <row r="2821" spans="1:6" ht="25.5">
      <c r="A2821" s="291">
        <v>15.5</v>
      </c>
      <c r="B2821" s="292" t="s">
        <v>1947</v>
      </c>
      <c r="C2821" s="180" t="s">
        <v>816</v>
      </c>
      <c r="D2821" s="174" t="s">
        <v>149</v>
      </c>
      <c r="E2821" s="214">
        <v>18</v>
      </c>
      <c r="F2821" s="79"/>
    </row>
    <row r="2822" spans="1:6">
      <c r="A2822" s="291">
        <v>15.6</v>
      </c>
      <c r="B2822" s="292" t="s">
        <v>1947</v>
      </c>
      <c r="C2822" s="180" t="s">
        <v>817</v>
      </c>
      <c r="D2822" s="174" t="s">
        <v>149</v>
      </c>
      <c r="E2822" s="214">
        <v>12</v>
      </c>
      <c r="F2822" s="79"/>
    </row>
    <row r="2823" spans="1:6">
      <c r="A2823" s="291">
        <v>15.7</v>
      </c>
      <c r="B2823" s="292" t="s">
        <v>1947</v>
      </c>
      <c r="C2823" s="180" t="s">
        <v>818</v>
      </c>
      <c r="D2823" s="174" t="s">
        <v>149</v>
      </c>
      <c r="E2823" s="214">
        <v>6</v>
      </c>
      <c r="F2823" s="79"/>
    </row>
    <row r="2824" spans="1:6">
      <c r="A2824" s="291">
        <v>15.8</v>
      </c>
      <c r="B2824" s="292" t="s">
        <v>1947</v>
      </c>
      <c r="C2824" s="180" t="s">
        <v>1742</v>
      </c>
      <c r="D2824" s="174" t="s">
        <v>105</v>
      </c>
      <c r="E2824" s="214">
        <v>22</v>
      </c>
      <c r="F2824" s="79"/>
    </row>
    <row r="2825" spans="1:6" ht="25.5">
      <c r="A2825" s="291">
        <v>15.9</v>
      </c>
      <c r="B2825" s="292" t="s">
        <v>1947</v>
      </c>
      <c r="C2825" s="180" t="s">
        <v>819</v>
      </c>
      <c r="D2825" s="174" t="s">
        <v>149</v>
      </c>
      <c r="E2825" s="214">
        <v>1</v>
      </c>
      <c r="F2825" s="79"/>
    </row>
    <row r="2826" spans="1:6" ht="25.5">
      <c r="A2826" s="300">
        <v>15.1</v>
      </c>
      <c r="B2826" s="292" t="s">
        <v>1947</v>
      </c>
      <c r="C2826" s="180" t="s">
        <v>1761</v>
      </c>
      <c r="D2826" s="174" t="s">
        <v>149</v>
      </c>
      <c r="E2826" s="214">
        <v>1</v>
      </c>
      <c r="F2826" s="79"/>
    </row>
    <row r="2827" spans="1:6" ht="25.5">
      <c r="A2827" s="300">
        <v>15.11</v>
      </c>
      <c r="B2827" s="292" t="s">
        <v>1947</v>
      </c>
      <c r="C2827" s="180" t="s">
        <v>1762</v>
      </c>
      <c r="D2827" s="174" t="s">
        <v>149</v>
      </c>
      <c r="E2827" s="214">
        <v>1</v>
      </c>
      <c r="F2827" s="79"/>
    </row>
    <row r="2828" spans="1:6" ht="25.5">
      <c r="A2828" s="291">
        <v>15.12</v>
      </c>
      <c r="B2828" s="292" t="s">
        <v>1947</v>
      </c>
      <c r="C2828" s="180" t="s">
        <v>820</v>
      </c>
      <c r="D2828" s="174" t="s">
        <v>149</v>
      </c>
      <c r="E2828" s="214">
        <v>3</v>
      </c>
      <c r="F2828" s="79"/>
    </row>
    <row r="2829" spans="1:6" ht="25.5">
      <c r="A2829" s="291">
        <v>15.13</v>
      </c>
      <c r="B2829" s="292" t="s">
        <v>1947</v>
      </c>
      <c r="C2829" s="180" t="s">
        <v>821</v>
      </c>
      <c r="D2829" s="174" t="s">
        <v>149</v>
      </c>
      <c r="E2829" s="214">
        <v>3</v>
      </c>
      <c r="F2829" s="79"/>
    </row>
    <row r="2830" spans="1:6" ht="25.5">
      <c r="A2830" s="291">
        <v>15.14</v>
      </c>
      <c r="B2830" s="292" t="s">
        <v>1947</v>
      </c>
      <c r="C2830" s="180" t="s">
        <v>822</v>
      </c>
      <c r="D2830" s="174" t="s">
        <v>149</v>
      </c>
      <c r="E2830" s="214">
        <v>1</v>
      </c>
      <c r="F2830" s="79"/>
    </row>
    <row r="2831" spans="1:6">
      <c r="A2831" s="291">
        <v>15.15</v>
      </c>
      <c r="B2831" s="292" t="s">
        <v>1947</v>
      </c>
      <c r="C2831" s="180" t="s">
        <v>823</v>
      </c>
      <c r="D2831" s="174" t="s">
        <v>149</v>
      </c>
      <c r="E2831" s="214">
        <v>4</v>
      </c>
      <c r="F2831" s="79"/>
    </row>
    <row r="2832" spans="1:6">
      <c r="A2832" s="291">
        <v>15.16</v>
      </c>
      <c r="B2832" s="292" t="s">
        <v>1947</v>
      </c>
      <c r="C2832" s="180" t="s">
        <v>824</v>
      </c>
      <c r="D2832" s="174" t="s">
        <v>149</v>
      </c>
      <c r="E2832" s="214">
        <v>18</v>
      </c>
      <c r="F2832" s="79"/>
    </row>
    <row r="2833" spans="1:6">
      <c r="A2833" s="288">
        <v>4</v>
      </c>
      <c r="B2833" s="289"/>
      <c r="C2833" s="299" t="s">
        <v>825</v>
      </c>
      <c r="D2833" s="301"/>
      <c r="E2833" s="419"/>
      <c r="F2833" s="79"/>
    </row>
    <row r="2834" spans="1:6" ht="38.25">
      <c r="A2834" s="291">
        <v>15.17</v>
      </c>
      <c r="B2834" s="292" t="s">
        <v>1947</v>
      </c>
      <c r="C2834" s="302" t="s">
        <v>826</v>
      </c>
      <c r="D2834" s="303" t="s">
        <v>149</v>
      </c>
      <c r="E2834" s="214">
        <v>2</v>
      </c>
      <c r="F2834" s="79"/>
    </row>
    <row r="2835" spans="1:6">
      <c r="A2835" s="291">
        <v>15.18</v>
      </c>
      <c r="B2835" s="292" t="s">
        <v>1947</v>
      </c>
      <c r="C2835" s="297" t="s">
        <v>827</v>
      </c>
      <c r="D2835" s="303" t="s">
        <v>149</v>
      </c>
      <c r="E2835" s="214">
        <v>2</v>
      </c>
      <c r="F2835" s="79"/>
    </row>
    <row r="2836" spans="1:6" ht="38.25">
      <c r="A2836" s="291">
        <v>15.19</v>
      </c>
      <c r="B2836" s="292" t="s">
        <v>1947</v>
      </c>
      <c r="C2836" s="297" t="s">
        <v>1728</v>
      </c>
      <c r="D2836" s="303" t="s">
        <v>149</v>
      </c>
      <c r="E2836" s="214">
        <v>4</v>
      </c>
      <c r="F2836" s="79"/>
    </row>
    <row r="2837" spans="1:6">
      <c r="A2837" s="288">
        <v>5</v>
      </c>
      <c r="B2837" s="289"/>
      <c r="C2837" s="299" t="s">
        <v>828</v>
      </c>
      <c r="D2837" s="301"/>
      <c r="E2837" s="419"/>
      <c r="F2837" s="79"/>
    </row>
    <row r="2838" spans="1:6">
      <c r="A2838" s="300">
        <v>15.2</v>
      </c>
      <c r="B2838" s="304" t="s">
        <v>1947</v>
      </c>
      <c r="C2838" s="305" t="s">
        <v>829</v>
      </c>
      <c r="D2838" s="306" t="s">
        <v>28</v>
      </c>
      <c r="E2838" s="420">
        <v>16500</v>
      </c>
      <c r="F2838" s="79"/>
    </row>
    <row r="2839" spans="1:6">
      <c r="A2839" s="300">
        <v>15.21</v>
      </c>
      <c r="B2839" s="304" t="s">
        <v>1947</v>
      </c>
      <c r="C2839" s="305" t="s">
        <v>830</v>
      </c>
      <c r="D2839" s="306" t="s">
        <v>28</v>
      </c>
      <c r="E2839" s="420">
        <v>12500</v>
      </c>
      <c r="F2839" s="79"/>
    </row>
    <row r="2840" spans="1:6">
      <c r="A2840" s="300">
        <v>15.22</v>
      </c>
      <c r="B2840" s="304" t="s">
        <v>1947</v>
      </c>
      <c r="C2840" s="180" t="s">
        <v>831</v>
      </c>
      <c r="D2840" s="168" t="s">
        <v>149</v>
      </c>
      <c r="E2840" s="214">
        <v>22</v>
      </c>
      <c r="F2840" s="79"/>
    </row>
    <row r="2841" spans="1:6">
      <c r="A2841" s="300">
        <v>15.23</v>
      </c>
      <c r="B2841" s="304" t="s">
        <v>1947</v>
      </c>
      <c r="C2841" s="180" t="s">
        <v>832</v>
      </c>
      <c r="D2841" s="168" t="s">
        <v>149</v>
      </c>
      <c r="E2841" s="214">
        <v>13</v>
      </c>
      <c r="F2841" s="79"/>
    </row>
    <row r="2842" spans="1:6">
      <c r="A2842" s="300">
        <v>15.24</v>
      </c>
      <c r="B2842" s="304" t="s">
        <v>1947</v>
      </c>
      <c r="C2842" s="188" t="s">
        <v>833</v>
      </c>
      <c r="D2842" s="168" t="s">
        <v>149</v>
      </c>
      <c r="E2842" s="214">
        <v>2</v>
      </c>
      <c r="F2842" s="79"/>
    </row>
    <row r="2843" spans="1:6" ht="75" customHeight="1">
      <c r="A2843" s="1318" t="s">
        <v>1868</v>
      </c>
      <c r="B2843" s="1319"/>
      <c r="C2843" s="1319"/>
      <c r="D2843" s="1319"/>
      <c r="E2843" s="1320"/>
    </row>
    <row r="2844" spans="1:6" ht="15.75">
      <c r="A2844" s="1455"/>
      <c r="B2844" s="1456"/>
      <c r="C2844" s="1456"/>
      <c r="D2844" s="1456"/>
      <c r="E2844" s="1457"/>
      <c r="F2844" s="79"/>
    </row>
    <row r="2845" spans="1:6" ht="20.25">
      <c r="A2845" s="1443" t="s">
        <v>1904</v>
      </c>
      <c r="B2845" s="1444"/>
      <c r="C2845" s="1444"/>
      <c r="D2845" s="1444"/>
      <c r="E2845" s="1445"/>
      <c r="F2845" s="79"/>
    </row>
    <row r="2846" spans="1:6" ht="20.25">
      <c r="A2846" s="1443"/>
      <c r="B2846" s="1444"/>
      <c r="C2846" s="1444"/>
      <c r="D2846" s="1444"/>
      <c r="E2846" s="1445"/>
      <c r="F2846" s="79"/>
    </row>
    <row r="2847" spans="1:6" ht="20.25">
      <c r="A2847" s="1357" t="s">
        <v>1041</v>
      </c>
      <c r="B2847" s="1358"/>
      <c r="C2847" s="1358"/>
      <c r="D2847" s="1358"/>
      <c r="E2847" s="1359"/>
      <c r="F2847" s="79"/>
    </row>
    <row r="2848" spans="1:6" ht="20.25">
      <c r="A2848" s="981"/>
      <c r="B2848" s="982"/>
      <c r="C2848" s="982"/>
      <c r="D2848" s="982"/>
      <c r="E2848" s="983"/>
      <c r="F2848" s="79"/>
    </row>
    <row r="2849" spans="1:6">
      <c r="A2849" s="1461" t="s">
        <v>0</v>
      </c>
      <c r="B2849" s="1462"/>
      <c r="C2849" s="1462"/>
      <c r="D2849" s="1462"/>
      <c r="E2849" s="1463"/>
      <c r="F2849" s="79"/>
    </row>
    <row r="2850" spans="1:6">
      <c r="A2850" s="1426" t="s">
        <v>1</v>
      </c>
      <c r="B2850" s="1427"/>
      <c r="C2850" s="1427"/>
      <c r="D2850" s="1427"/>
      <c r="E2850" s="1428"/>
      <c r="F2850" s="79"/>
    </row>
    <row r="2851" spans="1:6">
      <c r="A2851" s="734" t="s">
        <v>2</v>
      </c>
      <c r="B2851" s="701">
        <v>45</v>
      </c>
      <c r="C2851" s="699" t="s">
        <v>3</v>
      </c>
      <c r="D2851" s="1317" t="s">
        <v>4</v>
      </c>
      <c r="E2851" s="1316"/>
      <c r="F2851" s="79"/>
    </row>
    <row r="2852" spans="1:6" ht="15" customHeight="1">
      <c r="A2852" s="735" t="s">
        <v>5</v>
      </c>
      <c r="B2852" s="702" t="s">
        <v>6</v>
      </c>
      <c r="C2852" s="700" t="s">
        <v>7</v>
      </c>
      <c r="D2852" s="1315" t="s">
        <v>8</v>
      </c>
      <c r="E2852" s="1316"/>
      <c r="F2852" s="79"/>
    </row>
    <row r="2853" spans="1:6" ht="54.95" customHeight="1">
      <c r="A2853" s="735" t="s">
        <v>5</v>
      </c>
      <c r="B2853" s="702" t="s">
        <v>10</v>
      </c>
      <c r="C2853" s="700" t="s">
        <v>11</v>
      </c>
      <c r="D2853" s="1315" t="s">
        <v>12</v>
      </c>
      <c r="E2853" s="1316"/>
      <c r="F2853" s="79"/>
    </row>
    <row r="2854" spans="1:6">
      <c r="A2854" s="63"/>
      <c r="B2854" s="61"/>
      <c r="C2854" s="62"/>
      <c r="D2854" s="61"/>
      <c r="E2854" s="689"/>
      <c r="F2854" s="79"/>
    </row>
    <row r="2855" spans="1:6">
      <c r="A2855" s="63"/>
      <c r="B2855" s="61"/>
      <c r="C2855" s="62"/>
      <c r="D2855" s="61"/>
      <c r="E2855" s="689"/>
      <c r="F2855" s="79"/>
    </row>
    <row r="2856" spans="1:6">
      <c r="A2856" s="63"/>
      <c r="B2856" s="5"/>
      <c r="C2856" s="4"/>
      <c r="D2856" s="5"/>
      <c r="E2856" s="57"/>
      <c r="F2856" s="79"/>
    </row>
    <row r="2857" spans="1:6">
      <c r="A2857" s="77"/>
      <c r="B2857" s="78"/>
      <c r="C2857" s="79"/>
      <c r="D2857" s="78"/>
      <c r="E2857" s="80"/>
      <c r="F2857" s="79"/>
    </row>
    <row r="2858" spans="1:6" ht="15.75" thickBot="1">
      <c r="A2858" s="77"/>
      <c r="B2858" s="78"/>
      <c r="C2858" s="79"/>
      <c r="D2858" s="78"/>
      <c r="E2858" s="80"/>
      <c r="F2858" s="79"/>
    </row>
    <row r="2859" spans="1:6" ht="15" customHeight="1">
      <c r="A2859" s="1339" t="s">
        <v>1868</v>
      </c>
      <c r="B2859" s="1340"/>
      <c r="C2859" s="1341"/>
      <c r="D2859" s="1287" t="s">
        <v>1904</v>
      </c>
      <c r="E2859" s="1288"/>
      <c r="F2859" s="79"/>
    </row>
    <row r="2860" spans="1:6">
      <c r="A2860" s="1342"/>
      <c r="B2860" s="1343"/>
      <c r="C2860" s="1344"/>
      <c r="D2860" s="1289"/>
      <c r="E2860" s="1290"/>
      <c r="F2860" s="79"/>
    </row>
    <row r="2861" spans="1:6">
      <c r="A2861" s="1342"/>
      <c r="B2861" s="1343"/>
      <c r="C2861" s="1344"/>
      <c r="D2861" s="1291" t="s">
        <v>1041</v>
      </c>
      <c r="E2861" s="1292"/>
      <c r="F2861" s="79"/>
    </row>
    <row r="2862" spans="1:6" ht="15.75" thickBot="1">
      <c r="A2862" s="1345"/>
      <c r="B2862" s="1346"/>
      <c r="C2862" s="1347"/>
      <c r="D2862" s="1293"/>
      <c r="E2862" s="1294"/>
      <c r="F2862" s="79"/>
    </row>
    <row r="2863" spans="1:6" ht="15.75" thickTop="1">
      <c r="A2863" s="1596" t="s">
        <v>13</v>
      </c>
      <c r="B2863" s="985" t="s">
        <v>14</v>
      </c>
      <c r="C2863" s="1599" t="s">
        <v>15</v>
      </c>
      <c r="D2863" s="988" t="s">
        <v>16</v>
      </c>
      <c r="E2863" s="126" t="s">
        <v>17</v>
      </c>
      <c r="F2863" s="79"/>
    </row>
    <row r="2864" spans="1:6">
      <c r="A2864" s="1597"/>
      <c r="B2864" s="986" t="s">
        <v>1720</v>
      </c>
      <c r="C2864" s="1600"/>
      <c r="D2864" s="988" t="s">
        <v>19</v>
      </c>
      <c r="E2864" s="126" t="s">
        <v>20</v>
      </c>
      <c r="F2864" s="79"/>
    </row>
    <row r="2865" spans="1:6">
      <c r="A2865" s="1598"/>
      <c r="B2865" s="987"/>
      <c r="C2865" s="1601"/>
      <c r="D2865" s="989"/>
      <c r="E2865" s="127"/>
      <c r="F2865" s="79"/>
    </row>
    <row r="2866" spans="1:6">
      <c r="A2866" s="40">
        <v>1</v>
      </c>
      <c r="B2866" s="8">
        <v>2</v>
      </c>
      <c r="C2866" s="8">
        <v>3</v>
      </c>
      <c r="D2866" s="8">
        <v>4</v>
      </c>
      <c r="E2866" s="68">
        <v>5</v>
      </c>
      <c r="F2866" s="79"/>
    </row>
    <row r="2867" spans="1:6">
      <c r="A2867" s="307">
        <v>1</v>
      </c>
      <c r="B2867" s="308"/>
      <c r="C2867" s="290" t="s">
        <v>835</v>
      </c>
      <c r="D2867" s="308"/>
      <c r="E2867" s="309"/>
      <c r="F2867" s="79"/>
    </row>
    <row r="2868" spans="1:6" ht="25.5">
      <c r="A2868" s="310">
        <v>16.100000000000001</v>
      </c>
      <c r="B2868" s="311" t="s">
        <v>1946</v>
      </c>
      <c r="C2868" s="302" t="s">
        <v>1931</v>
      </c>
      <c r="D2868" s="293" t="s">
        <v>810</v>
      </c>
      <c r="E2868" s="294">
        <v>1</v>
      </c>
      <c r="F2868" s="79"/>
    </row>
    <row r="2869" spans="1:6">
      <c r="A2869" s="310">
        <v>16.2</v>
      </c>
      <c r="B2869" s="311" t="s">
        <v>1946</v>
      </c>
      <c r="C2869" s="302" t="s">
        <v>836</v>
      </c>
      <c r="D2869" s="293" t="s">
        <v>810</v>
      </c>
      <c r="E2869" s="294">
        <v>1</v>
      </c>
      <c r="F2869" s="79"/>
    </row>
    <row r="2870" spans="1:6" ht="38.25">
      <c r="A2870" s="310">
        <v>16.3</v>
      </c>
      <c r="B2870" s="311" t="s">
        <v>1946</v>
      </c>
      <c r="C2870" s="302" t="s">
        <v>837</v>
      </c>
      <c r="D2870" s="293" t="s">
        <v>149</v>
      </c>
      <c r="E2870" s="294">
        <v>1</v>
      </c>
      <c r="F2870" s="79"/>
    </row>
    <row r="2871" spans="1:6" ht="25.5">
      <c r="A2871" s="310">
        <v>16.399999999999999</v>
      </c>
      <c r="B2871" s="311" t="s">
        <v>1946</v>
      </c>
      <c r="C2871" s="302" t="s">
        <v>838</v>
      </c>
      <c r="D2871" s="293" t="s">
        <v>149</v>
      </c>
      <c r="E2871" s="294">
        <v>1</v>
      </c>
      <c r="F2871" s="79"/>
    </row>
    <row r="2872" spans="1:6" ht="38.25">
      <c r="A2872" s="310">
        <v>16.5</v>
      </c>
      <c r="B2872" s="311" t="s">
        <v>1946</v>
      </c>
      <c r="C2872" s="302" t="s">
        <v>839</v>
      </c>
      <c r="D2872" s="293" t="s">
        <v>149</v>
      </c>
      <c r="E2872" s="294">
        <v>1</v>
      </c>
      <c r="F2872" s="79"/>
    </row>
    <row r="2873" spans="1:6" ht="25.5">
      <c r="A2873" s="310">
        <v>16.600000000000001</v>
      </c>
      <c r="B2873" s="311" t="s">
        <v>1946</v>
      </c>
      <c r="C2873" s="302" t="s">
        <v>840</v>
      </c>
      <c r="D2873" s="293" t="s">
        <v>810</v>
      </c>
      <c r="E2873" s="294">
        <v>1</v>
      </c>
      <c r="F2873" s="79"/>
    </row>
    <row r="2874" spans="1:6">
      <c r="A2874" s="310">
        <v>16.7</v>
      </c>
      <c r="B2874" s="311" t="s">
        <v>1946</v>
      </c>
      <c r="C2874" s="302" t="s">
        <v>841</v>
      </c>
      <c r="D2874" s="293" t="s">
        <v>149</v>
      </c>
      <c r="E2874" s="294">
        <v>9</v>
      </c>
      <c r="F2874" s="79"/>
    </row>
    <row r="2875" spans="1:6" ht="38.25">
      <c r="A2875" s="310">
        <v>16.8</v>
      </c>
      <c r="B2875" s="311" t="s">
        <v>1946</v>
      </c>
      <c r="C2875" s="302" t="s">
        <v>842</v>
      </c>
      <c r="D2875" s="293" t="s">
        <v>149</v>
      </c>
      <c r="E2875" s="294">
        <v>1</v>
      </c>
      <c r="F2875" s="79"/>
    </row>
    <row r="2876" spans="1:6" ht="25.5">
      <c r="A2876" s="310">
        <v>16.899999999999999</v>
      </c>
      <c r="B2876" s="311" t="s">
        <v>1946</v>
      </c>
      <c r="C2876" s="302" t="s">
        <v>843</v>
      </c>
      <c r="D2876" s="293" t="s">
        <v>28</v>
      </c>
      <c r="E2876" s="294">
        <v>50</v>
      </c>
      <c r="F2876" s="79"/>
    </row>
    <row r="2877" spans="1:6">
      <c r="A2877" s="307">
        <v>2</v>
      </c>
      <c r="B2877" s="308"/>
      <c r="C2877" s="290" t="s">
        <v>844</v>
      </c>
      <c r="D2877" s="312"/>
      <c r="E2877" s="313"/>
      <c r="F2877" s="79"/>
    </row>
    <row r="2878" spans="1:6">
      <c r="A2878" s="314">
        <v>16.100000000000001</v>
      </c>
      <c r="B2878" s="311" t="s">
        <v>1946</v>
      </c>
      <c r="C2878" s="315" t="s">
        <v>845</v>
      </c>
      <c r="D2878" s="292" t="s">
        <v>149</v>
      </c>
      <c r="E2878" s="316">
        <v>1</v>
      </c>
      <c r="F2878" s="79"/>
    </row>
    <row r="2879" spans="1:6">
      <c r="A2879" s="310">
        <v>16.11</v>
      </c>
      <c r="B2879" s="311" t="s">
        <v>1946</v>
      </c>
      <c r="C2879" s="315" t="s">
        <v>846</v>
      </c>
      <c r="D2879" s="292" t="s">
        <v>149</v>
      </c>
      <c r="E2879" s="316">
        <v>2</v>
      </c>
      <c r="F2879" s="79"/>
    </row>
    <row r="2880" spans="1:6" ht="25.5">
      <c r="A2880" s="314">
        <v>16.12</v>
      </c>
      <c r="B2880" s="311" t="s">
        <v>1946</v>
      </c>
      <c r="C2880" s="315" t="s">
        <v>847</v>
      </c>
      <c r="D2880" s="292" t="s">
        <v>149</v>
      </c>
      <c r="E2880" s="316">
        <v>1</v>
      </c>
      <c r="F2880" s="79"/>
    </row>
    <row r="2881" spans="1:6" ht="25.5">
      <c r="A2881" s="310">
        <v>16.13</v>
      </c>
      <c r="B2881" s="311" t="s">
        <v>1946</v>
      </c>
      <c r="C2881" s="315" t="s">
        <v>848</v>
      </c>
      <c r="D2881" s="292" t="s">
        <v>149</v>
      </c>
      <c r="E2881" s="316">
        <v>1</v>
      </c>
      <c r="F2881" s="79"/>
    </row>
    <row r="2882" spans="1:6" ht="25.5">
      <c r="A2882" s="314">
        <v>16.14</v>
      </c>
      <c r="B2882" s="311" t="s">
        <v>1946</v>
      </c>
      <c r="C2882" s="315" t="s">
        <v>849</v>
      </c>
      <c r="D2882" s="292" t="s">
        <v>149</v>
      </c>
      <c r="E2882" s="316">
        <v>1</v>
      </c>
      <c r="F2882" s="79"/>
    </row>
    <row r="2883" spans="1:6" ht="25.5">
      <c r="A2883" s="310">
        <v>16.149999999999999</v>
      </c>
      <c r="B2883" s="311" t="s">
        <v>1946</v>
      </c>
      <c r="C2883" s="315" t="s">
        <v>850</v>
      </c>
      <c r="D2883" s="292" t="s">
        <v>149</v>
      </c>
      <c r="E2883" s="316">
        <v>1</v>
      </c>
      <c r="F2883" s="79"/>
    </row>
    <row r="2884" spans="1:6" ht="25.5">
      <c r="A2884" s="314">
        <v>16.16</v>
      </c>
      <c r="B2884" s="311" t="s">
        <v>1946</v>
      </c>
      <c r="C2884" s="315" t="s">
        <v>851</v>
      </c>
      <c r="D2884" s="292" t="s">
        <v>149</v>
      </c>
      <c r="E2884" s="316">
        <v>1</v>
      </c>
      <c r="F2884" s="79"/>
    </row>
    <row r="2885" spans="1:6" ht="25.5">
      <c r="A2885" s="310">
        <v>16.170000000000002</v>
      </c>
      <c r="B2885" s="311" t="s">
        <v>1946</v>
      </c>
      <c r="C2885" s="315" t="s">
        <v>852</v>
      </c>
      <c r="D2885" s="292" t="s">
        <v>149</v>
      </c>
      <c r="E2885" s="316">
        <v>1</v>
      </c>
      <c r="F2885" s="79"/>
    </row>
    <row r="2886" spans="1:6" ht="38.25">
      <c r="A2886" s="314">
        <v>16.18</v>
      </c>
      <c r="B2886" s="311" t="s">
        <v>1946</v>
      </c>
      <c r="C2886" s="302" t="s">
        <v>1932</v>
      </c>
      <c r="D2886" s="293" t="s">
        <v>810</v>
      </c>
      <c r="E2886" s="294">
        <v>1</v>
      </c>
      <c r="F2886" s="79"/>
    </row>
    <row r="2887" spans="1:6">
      <c r="A2887" s="310">
        <v>16.190000000000001</v>
      </c>
      <c r="B2887" s="311" t="s">
        <v>1946</v>
      </c>
      <c r="C2887" s="302" t="s">
        <v>1933</v>
      </c>
      <c r="D2887" s="293" t="s">
        <v>810</v>
      </c>
      <c r="E2887" s="294">
        <v>1</v>
      </c>
      <c r="F2887" s="79"/>
    </row>
    <row r="2888" spans="1:6">
      <c r="A2888" s="314">
        <v>16.2</v>
      </c>
      <c r="B2888" s="311" t="s">
        <v>1946</v>
      </c>
      <c r="C2888" s="302" t="s">
        <v>1934</v>
      </c>
      <c r="D2888" s="293" t="s">
        <v>810</v>
      </c>
      <c r="E2888" s="294">
        <v>1</v>
      </c>
      <c r="F2888" s="79"/>
    </row>
    <row r="2889" spans="1:6" ht="25.5">
      <c r="A2889" s="310">
        <v>16.21</v>
      </c>
      <c r="B2889" s="311" t="s">
        <v>1946</v>
      </c>
      <c r="C2889" s="302" t="s">
        <v>853</v>
      </c>
      <c r="D2889" s="293" t="s">
        <v>149</v>
      </c>
      <c r="E2889" s="294">
        <v>1</v>
      </c>
      <c r="F2889" s="79"/>
    </row>
    <row r="2890" spans="1:6" ht="38.25">
      <c r="A2890" s="314">
        <v>16.22</v>
      </c>
      <c r="B2890" s="311" t="s">
        <v>1946</v>
      </c>
      <c r="C2890" s="302" t="s">
        <v>854</v>
      </c>
      <c r="D2890" s="293" t="s">
        <v>149</v>
      </c>
      <c r="E2890" s="294">
        <v>1</v>
      </c>
      <c r="F2890" s="79"/>
    </row>
    <row r="2891" spans="1:6" ht="38.25">
      <c r="A2891" s="310">
        <v>16.23</v>
      </c>
      <c r="B2891" s="311" t="s">
        <v>1946</v>
      </c>
      <c r="C2891" s="302" t="s">
        <v>855</v>
      </c>
      <c r="D2891" s="293" t="s">
        <v>149</v>
      </c>
      <c r="E2891" s="294">
        <v>1</v>
      </c>
      <c r="F2891" s="79"/>
    </row>
    <row r="2892" spans="1:6">
      <c r="A2892" s="314">
        <v>16.239999999999998</v>
      </c>
      <c r="B2892" s="311" t="s">
        <v>1946</v>
      </c>
      <c r="C2892" s="302" t="s">
        <v>856</v>
      </c>
      <c r="D2892" s="293" t="s">
        <v>149</v>
      </c>
      <c r="E2892" s="294">
        <v>1</v>
      </c>
      <c r="F2892" s="79"/>
    </row>
    <row r="2893" spans="1:6">
      <c r="A2893" s="310">
        <v>16.25</v>
      </c>
      <c r="B2893" s="311" t="s">
        <v>1946</v>
      </c>
      <c r="C2893" s="302" t="s">
        <v>857</v>
      </c>
      <c r="D2893" s="293" t="s">
        <v>149</v>
      </c>
      <c r="E2893" s="294">
        <v>1</v>
      </c>
      <c r="F2893" s="79"/>
    </row>
    <row r="2894" spans="1:6" ht="25.5">
      <c r="A2894" s="314">
        <v>16.260000000000002</v>
      </c>
      <c r="B2894" s="311" t="s">
        <v>1946</v>
      </c>
      <c r="C2894" s="302" t="s">
        <v>858</v>
      </c>
      <c r="D2894" s="293" t="s">
        <v>149</v>
      </c>
      <c r="E2894" s="294">
        <v>1</v>
      </c>
      <c r="F2894" s="79"/>
    </row>
    <row r="2895" spans="1:6">
      <c r="A2895" s="310">
        <v>16.27</v>
      </c>
      <c r="B2895" s="311" t="s">
        <v>1946</v>
      </c>
      <c r="C2895" s="302" t="s">
        <v>859</v>
      </c>
      <c r="D2895" s="293" t="s">
        <v>149</v>
      </c>
      <c r="E2895" s="294">
        <v>1</v>
      </c>
      <c r="F2895" s="79"/>
    </row>
    <row r="2896" spans="1:6" ht="25.5">
      <c r="A2896" s="314">
        <v>16.28</v>
      </c>
      <c r="B2896" s="311" t="s">
        <v>1946</v>
      </c>
      <c r="C2896" s="302" t="s">
        <v>860</v>
      </c>
      <c r="D2896" s="293" t="s">
        <v>28</v>
      </c>
      <c r="E2896" s="294">
        <v>80</v>
      </c>
      <c r="F2896" s="79"/>
    </row>
    <row r="2897" spans="1:6" ht="25.5">
      <c r="A2897" s="310">
        <v>16.29</v>
      </c>
      <c r="B2897" s="311" t="s">
        <v>1946</v>
      </c>
      <c r="C2897" s="302" t="s">
        <v>861</v>
      </c>
      <c r="D2897" s="293" t="s">
        <v>28</v>
      </c>
      <c r="E2897" s="294">
        <v>30</v>
      </c>
      <c r="F2897" s="79"/>
    </row>
    <row r="2898" spans="1:6">
      <c r="A2898" s="314">
        <v>16.3</v>
      </c>
      <c r="B2898" s="311" t="s">
        <v>1946</v>
      </c>
      <c r="C2898" s="302" t="s">
        <v>862</v>
      </c>
      <c r="D2898" s="293" t="s">
        <v>28</v>
      </c>
      <c r="E2898" s="294">
        <v>220</v>
      </c>
      <c r="F2898" s="79"/>
    </row>
    <row r="2899" spans="1:6">
      <c r="A2899" s="310">
        <v>16.309999999999999</v>
      </c>
      <c r="B2899" s="311" t="s">
        <v>1946</v>
      </c>
      <c r="C2899" s="302" t="s">
        <v>863</v>
      </c>
      <c r="D2899" s="293" t="s">
        <v>28</v>
      </c>
      <c r="E2899" s="294">
        <v>38</v>
      </c>
      <c r="F2899" s="79"/>
    </row>
    <row r="2900" spans="1:6">
      <c r="A2900" s="314">
        <v>16.32</v>
      </c>
      <c r="B2900" s="311" t="s">
        <v>1946</v>
      </c>
      <c r="C2900" s="302" t="s">
        <v>864</v>
      </c>
      <c r="D2900" s="293" t="s">
        <v>28</v>
      </c>
      <c r="E2900" s="294">
        <v>140</v>
      </c>
      <c r="F2900" s="79"/>
    </row>
    <row r="2901" spans="1:6">
      <c r="A2901" s="310">
        <v>16.329999999999998</v>
      </c>
      <c r="B2901" s="311" t="s">
        <v>1946</v>
      </c>
      <c r="C2901" s="302" t="s">
        <v>865</v>
      </c>
      <c r="D2901" s="293" t="s">
        <v>28</v>
      </c>
      <c r="E2901" s="294">
        <v>80</v>
      </c>
      <c r="F2901" s="79"/>
    </row>
    <row r="2902" spans="1:6" ht="25.5">
      <c r="A2902" s="314">
        <v>16.34</v>
      </c>
      <c r="B2902" s="311" t="s">
        <v>1946</v>
      </c>
      <c r="C2902" s="302" t="s">
        <v>866</v>
      </c>
      <c r="D2902" s="293" t="s">
        <v>105</v>
      </c>
      <c r="E2902" s="294">
        <v>4</v>
      </c>
      <c r="F2902" s="79"/>
    </row>
    <row r="2903" spans="1:6" ht="25.5">
      <c r="A2903" s="310">
        <v>16.350000000000001</v>
      </c>
      <c r="B2903" s="311" t="s">
        <v>1946</v>
      </c>
      <c r="C2903" s="302" t="s">
        <v>867</v>
      </c>
      <c r="D2903" s="293" t="s">
        <v>57</v>
      </c>
      <c r="E2903" s="294">
        <v>2</v>
      </c>
      <c r="F2903" s="79"/>
    </row>
    <row r="2904" spans="1:6" ht="25.5">
      <c r="A2904" s="314">
        <v>16.3599999999999</v>
      </c>
      <c r="B2904" s="311" t="s">
        <v>1946</v>
      </c>
      <c r="C2904" s="302" t="s">
        <v>868</v>
      </c>
      <c r="D2904" s="293" t="s">
        <v>105</v>
      </c>
      <c r="E2904" s="294">
        <v>2</v>
      </c>
      <c r="F2904" s="79"/>
    </row>
    <row r="2905" spans="1:6" ht="25.5">
      <c r="A2905" s="310">
        <v>16.369999999999902</v>
      </c>
      <c r="B2905" s="311" t="s">
        <v>1946</v>
      </c>
      <c r="C2905" s="302" t="s">
        <v>869</v>
      </c>
      <c r="D2905" s="293" t="s">
        <v>28</v>
      </c>
      <c r="E2905" s="294">
        <v>170</v>
      </c>
      <c r="F2905" s="79"/>
    </row>
    <row r="2906" spans="1:6" ht="25.5">
      <c r="A2906" s="314">
        <v>16.3799999999999</v>
      </c>
      <c r="B2906" s="311" t="s">
        <v>1946</v>
      </c>
      <c r="C2906" s="302" t="s">
        <v>870</v>
      </c>
      <c r="D2906" s="293" t="s">
        <v>28</v>
      </c>
      <c r="E2906" s="294">
        <v>110</v>
      </c>
      <c r="F2906" s="79"/>
    </row>
    <row r="2907" spans="1:6" ht="25.5">
      <c r="A2907" s="310">
        <v>16.389999999999901</v>
      </c>
      <c r="B2907" s="311" t="s">
        <v>1946</v>
      </c>
      <c r="C2907" s="302" t="s">
        <v>871</v>
      </c>
      <c r="D2907" s="293" t="s">
        <v>28</v>
      </c>
      <c r="E2907" s="294">
        <v>150</v>
      </c>
      <c r="F2907" s="79"/>
    </row>
    <row r="2908" spans="1:6" ht="25.5">
      <c r="A2908" s="314">
        <v>16.399999999999899</v>
      </c>
      <c r="B2908" s="311" t="s">
        <v>1946</v>
      </c>
      <c r="C2908" s="302" t="s">
        <v>872</v>
      </c>
      <c r="D2908" s="293" t="s">
        <v>28</v>
      </c>
      <c r="E2908" s="294">
        <v>100</v>
      </c>
      <c r="F2908" s="79"/>
    </row>
    <row r="2909" spans="1:6" ht="38.25">
      <c r="A2909" s="310">
        <v>16.409999999999901</v>
      </c>
      <c r="B2909" s="311" t="s">
        <v>1946</v>
      </c>
      <c r="C2909" s="302" t="s">
        <v>873</v>
      </c>
      <c r="D2909" s="293" t="s">
        <v>874</v>
      </c>
      <c r="E2909" s="294">
        <v>1</v>
      </c>
      <c r="F2909" s="79"/>
    </row>
    <row r="2910" spans="1:6" ht="38.25">
      <c r="A2910" s="314">
        <v>16.419999999999899</v>
      </c>
      <c r="B2910" s="311" t="s">
        <v>1946</v>
      </c>
      <c r="C2910" s="302" t="s">
        <v>875</v>
      </c>
      <c r="D2910" s="293" t="s">
        <v>149</v>
      </c>
      <c r="E2910" s="294">
        <v>1</v>
      </c>
      <c r="F2910" s="79"/>
    </row>
    <row r="2911" spans="1:6" ht="38.25">
      <c r="A2911" s="310">
        <v>16.4299999999999</v>
      </c>
      <c r="B2911" s="311" t="s">
        <v>1946</v>
      </c>
      <c r="C2911" s="302" t="s">
        <v>876</v>
      </c>
      <c r="D2911" s="293" t="s">
        <v>149</v>
      </c>
      <c r="E2911" s="294">
        <v>1</v>
      </c>
      <c r="F2911" s="79"/>
    </row>
    <row r="2912" spans="1:6" ht="38.25">
      <c r="A2912" s="314">
        <v>16.439999999999898</v>
      </c>
      <c r="B2912" s="311" t="s">
        <v>1946</v>
      </c>
      <c r="C2912" s="302" t="s">
        <v>877</v>
      </c>
      <c r="D2912" s="293" t="s">
        <v>149</v>
      </c>
      <c r="E2912" s="294">
        <v>3</v>
      </c>
      <c r="F2912" s="79"/>
    </row>
    <row r="2913" spans="1:6" ht="38.25">
      <c r="A2913" s="310">
        <v>16.4499999999999</v>
      </c>
      <c r="B2913" s="311" t="s">
        <v>1946</v>
      </c>
      <c r="C2913" s="302" t="s">
        <v>878</v>
      </c>
      <c r="D2913" s="293" t="s">
        <v>149</v>
      </c>
      <c r="E2913" s="294">
        <v>1</v>
      </c>
      <c r="F2913" s="79"/>
    </row>
    <row r="2914" spans="1:6" ht="38.25">
      <c r="A2914" s="314">
        <v>16.459999999999901</v>
      </c>
      <c r="B2914" s="311" t="s">
        <v>1946</v>
      </c>
      <c r="C2914" s="302" t="s">
        <v>879</v>
      </c>
      <c r="D2914" s="293" t="s">
        <v>149</v>
      </c>
      <c r="E2914" s="294">
        <v>1</v>
      </c>
      <c r="F2914" s="79"/>
    </row>
    <row r="2915" spans="1:6" ht="38.25">
      <c r="A2915" s="310">
        <v>16.469999999999899</v>
      </c>
      <c r="B2915" s="311" t="s">
        <v>1946</v>
      </c>
      <c r="C2915" s="302" t="s">
        <v>880</v>
      </c>
      <c r="D2915" s="293" t="s">
        <v>149</v>
      </c>
      <c r="E2915" s="294">
        <v>1</v>
      </c>
      <c r="F2915" s="79"/>
    </row>
    <row r="2916" spans="1:6" ht="38.25">
      <c r="A2916" s="314">
        <v>16.479999999999901</v>
      </c>
      <c r="B2916" s="311" t="s">
        <v>1946</v>
      </c>
      <c r="C2916" s="302" t="s">
        <v>881</v>
      </c>
      <c r="D2916" s="293" t="s">
        <v>149</v>
      </c>
      <c r="E2916" s="294">
        <v>1</v>
      </c>
      <c r="F2916" s="79"/>
    </row>
    <row r="2917" spans="1:6" ht="25.5">
      <c r="A2917" s="310">
        <v>16.489999999999899</v>
      </c>
      <c r="B2917" s="311" t="s">
        <v>1946</v>
      </c>
      <c r="C2917" s="302" t="s">
        <v>882</v>
      </c>
      <c r="D2917" s="293" t="s">
        <v>149</v>
      </c>
      <c r="E2917" s="294">
        <v>1</v>
      </c>
      <c r="F2917" s="79"/>
    </row>
    <row r="2918" spans="1:6" ht="25.5">
      <c r="A2918" s="314">
        <v>16.499999999999901</v>
      </c>
      <c r="B2918" s="311" t="s">
        <v>1946</v>
      </c>
      <c r="C2918" s="302" t="s">
        <v>883</v>
      </c>
      <c r="D2918" s="293" t="s">
        <v>149</v>
      </c>
      <c r="E2918" s="294">
        <v>1</v>
      </c>
      <c r="F2918" s="79"/>
    </row>
    <row r="2919" spans="1:6">
      <c r="A2919" s="310">
        <v>16.509999999999899</v>
      </c>
      <c r="B2919" s="311" t="s">
        <v>1946</v>
      </c>
      <c r="C2919" s="302" t="s">
        <v>884</v>
      </c>
      <c r="D2919" s="293" t="s">
        <v>105</v>
      </c>
      <c r="E2919" s="294">
        <v>2</v>
      </c>
      <c r="F2919" s="79"/>
    </row>
    <row r="2920" spans="1:6">
      <c r="A2920" s="314">
        <v>16.5199999999999</v>
      </c>
      <c r="B2920" s="311" t="s">
        <v>1946</v>
      </c>
      <c r="C2920" s="302" t="s">
        <v>885</v>
      </c>
      <c r="D2920" s="293" t="s">
        <v>105</v>
      </c>
      <c r="E2920" s="294">
        <v>1</v>
      </c>
      <c r="F2920" s="79"/>
    </row>
    <row r="2921" spans="1:6">
      <c r="A2921" s="307">
        <v>3</v>
      </c>
      <c r="B2921" s="308"/>
      <c r="C2921" s="290" t="s">
        <v>886</v>
      </c>
      <c r="D2921" s="312"/>
      <c r="E2921" s="313"/>
      <c r="F2921" s="79"/>
    </row>
    <row r="2922" spans="1:6" ht="25.5">
      <c r="A2922" s="310">
        <v>16.53</v>
      </c>
      <c r="B2922" s="311" t="s">
        <v>1946</v>
      </c>
      <c r="C2922" s="315" t="s">
        <v>887</v>
      </c>
      <c r="D2922" s="292" t="s">
        <v>105</v>
      </c>
      <c r="E2922" s="316">
        <v>51</v>
      </c>
      <c r="F2922" s="79"/>
    </row>
    <row r="2923" spans="1:6" ht="25.5">
      <c r="A2923" s="310">
        <v>16.54</v>
      </c>
      <c r="B2923" s="311" t="s">
        <v>1946</v>
      </c>
      <c r="C2923" s="315" t="s">
        <v>888</v>
      </c>
      <c r="D2923" s="292" t="s">
        <v>105</v>
      </c>
      <c r="E2923" s="316">
        <v>4</v>
      </c>
      <c r="F2923" s="79"/>
    </row>
    <row r="2924" spans="1:6" ht="25.5">
      <c r="A2924" s="310">
        <v>16.55</v>
      </c>
      <c r="B2924" s="311" t="s">
        <v>1946</v>
      </c>
      <c r="C2924" s="315" t="s">
        <v>889</v>
      </c>
      <c r="D2924" s="292" t="s">
        <v>105</v>
      </c>
      <c r="E2924" s="316">
        <v>32</v>
      </c>
      <c r="F2924" s="79"/>
    </row>
    <row r="2925" spans="1:6">
      <c r="A2925" s="310">
        <v>16.559999999999999</v>
      </c>
      <c r="B2925" s="311" t="s">
        <v>1946</v>
      </c>
      <c r="C2925" s="315" t="s">
        <v>862</v>
      </c>
      <c r="D2925" s="292" t="s">
        <v>28</v>
      </c>
      <c r="E2925" s="316">
        <v>550</v>
      </c>
      <c r="F2925" s="79"/>
    </row>
    <row r="2926" spans="1:6">
      <c r="A2926" s="310">
        <v>16.57</v>
      </c>
      <c r="B2926" s="311" t="s">
        <v>1946</v>
      </c>
      <c r="C2926" s="315" t="s">
        <v>863</v>
      </c>
      <c r="D2926" s="292" t="s">
        <v>28</v>
      </c>
      <c r="E2926" s="316">
        <v>360</v>
      </c>
      <c r="F2926" s="79"/>
    </row>
    <row r="2927" spans="1:6">
      <c r="A2927" s="310">
        <v>16.579999999999998</v>
      </c>
      <c r="B2927" s="311" t="s">
        <v>1946</v>
      </c>
      <c r="C2927" s="315" t="s">
        <v>890</v>
      </c>
      <c r="D2927" s="292" t="s">
        <v>28</v>
      </c>
      <c r="E2927" s="316">
        <v>87</v>
      </c>
      <c r="F2927" s="79"/>
    </row>
    <row r="2928" spans="1:6">
      <c r="A2928" s="310">
        <v>16.59</v>
      </c>
      <c r="B2928" s="311" t="s">
        <v>1946</v>
      </c>
      <c r="C2928" s="315" t="s">
        <v>891</v>
      </c>
      <c r="D2928" s="292" t="s">
        <v>28</v>
      </c>
      <c r="E2928" s="316">
        <v>90</v>
      </c>
      <c r="F2928" s="79"/>
    </row>
    <row r="2929" spans="1:6">
      <c r="A2929" s="314">
        <v>16.600000000000001</v>
      </c>
      <c r="B2929" s="311" t="s">
        <v>1946</v>
      </c>
      <c r="C2929" s="315" t="s">
        <v>892</v>
      </c>
      <c r="D2929" s="292" t="s">
        <v>28</v>
      </c>
      <c r="E2929" s="316">
        <v>40</v>
      </c>
      <c r="F2929" s="79"/>
    </row>
    <row r="2930" spans="1:6">
      <c r="A2930" s="310">
        <v>16.61</v>
      </c>
      <c r="B2930" s="311" t="s">
        <v>1946</v>
      </c>
      <c r="C2930" s="315" t="s">
        <v>893</v>
      </c>
      <c r="D2930" s="292" t="s">
        <v>28</v>
      </c>
      <c r="E2930" s="316">
        <v>50</v>
      </c>
      <c r="F2930" s="79"/>
    </row>
    <row r="2931" spans="1:6" ht="25.5">
      <c r="A2931" s="310">
        <v>16.62</v>
      </c>
      <c r="B2931" s="311" t="s">
        <v>1946</v>
      </c>
      <c r="C2931" s="315" t="s">
        <v>894</v>
      </c>
      <c r="D2931" s="292" t="s">
        <v>28</v>
      </c>
      <c r="E2931" s="316">
        <v>20</v>
      </c>
      <c r="F2931" s="79"/>
    </row>
    <row r="2932" spans="1:6" ht="25.5">
      <c r="A2932" s="310">
        <v>16.63</v>
      </c>
      <c r="B2932" s="311" t="s">
        <v>1946</v>
      </c>
      <c r="C2932" s="315" t="s">
        <v>895</v>
      </c>
      <c r="D2932" s="292" t="s">
        <v>28</v>
      </c>
      <c r="E2932" s="316">
        <v>300</v>
      </c>
      <c r="F2932" s="79"/>
    </row>
    <row r="2933" spans="1:6" ht="51">
      <c r="A2933" s="310">
        <v>16.64</v>
      </c>
      <c r="B2933" s="311" t="s">
        <v>1946</v>
      </c>
      <c r="C2933" s="302" t="s">
        <v>896</v>
      </c>
      <c r="D2933" s="293" t="s">
        <v>897</v>
      </c>
      <c r="E2933" s="294">
        <v>8150</v>
      </c>
      <c r="F2933" s="79"/>
    </row>
    <row r="2934" spans="1:6" ht="25.5">
      <c r="A2934" s="310">
        <v>16.649999999999999</v>
      </c>
      <c r="B2934" s="311" t="s">
        <v>1946</v>
      </c>
      <c r="C2934" s="302" t="s">
        <v>898</v>
      </c>
      <c r="D2934" s="293" t="s">
        <v>897</v>
      </c>
      <c r="E2934" s="294">
        <v>8700</v>
      </c>
      <c r="F2934" s="79"/>
    </row>
    <row r="2935" spans="1:6" ht="38.25">
      <c r="A2935" s="310">
        <v>16.66</v>
      </c>
      <c r="B2935" s="311" t="s">
        <v>1946</v>
      </c>
      <c r="C2935" s="302" t="s">
        <v>899</v>
      </c>
      <c r="D2935" s="293" t="s">
        <v>897</v>
      </c>
      <c r="E2935" s="294">
        <v>8250</v>
      </c>
      <c r="F2935" s="79"/>
    </row>
    <row r="2936" spans="1:6">
      <c r="A2936" s="310">
        <v>16.670000000000002</v>
      </c>
      <c r="B2936" s="311" t="s">
        <v>1946</v>
      </c>
      <c r="C2936" s="302" t="s">
        <v>900</v>
      </c>
      <c r="D2936" s="293" t="s">
        <v>28</v>
      </c>
      <c r="E2936" s="294">
        <v>1230</v>
      </c>
      <c r="F2936" s="79"/>
    </row>
    <row r="2937" spans="1:6" ht="38.25">
      <c r="A2937" s="310">
        <v>16.68</v>
      </c>
      <c r="B2937" s="311" t="s">
        <v>1946</v>
      </c>
      <c r="C2937" s="302" t="s">
        <v>901</v>
      </c>
      <c r="D2937" s="293" t="s">
        <v>28</v>
      </c>
      <c r="E2937" s="294">
        <v>1000</v>
      </c>
      <c r="F2937" s="79"/>
    </row>
    <row r="2938" spans="1:6" ht="25.5">
      <c r="A2938" s="310">
        <v>16.690000000000001</v>
      </c>
      <c r="B2938" s="311" t="s">
        <v>1946</v>
      </c>
      <c r="C2938" s="302" t="s">
        <v>902</v>
      </c>
      <c r="D2938" s="293" t="s">
        <v>28</v>
      </c>
      <c r="E2938" s="294">
        <v>1200</v>
      </c>
      <c r="F2938" s="79"/>
    </row>
    <row r="2939" spans="1:6" ht="25.5">
      <c r="A2939" s="314">
        <v>16.7</v>
      </c>
      <c r="B2939" s="311" t="s">
        <v>1946</v>
      </c>
      <c r="C2939" s="302" t="s">
        <v>903</v>
      </c>
      <c r="D2939" s="293" t="s">
        <v>28</v>
      </c>
      <c r="E2939" s="294">
        <v>510</v>
      </c>
      <c r="F2939" s="79"/>
    </row>
    <row r="2940" spans="1:6" ht="25.5">
      <c r="A2940" s="310">
        <v>16.71</v>
      </c>
      <c r="B2940" s="311" t="s">
        <v>1946</v>
      </c>
      <c r="C2940" s="302" t="s">
        <v>904</v>
      </c>
      <c r="D2940" s="293" t="s">
        <v>897</v>
      </c>
      <c r="E2940" s="294">
        <v>700</v>
      </c>
      <c r="F2940" s="79"/>
    </row>
    <row r="2941" spans="1:6">
      <c r="A2941" s="310">
        <v>16.72</v>
      </c>
      <c r="B2941" s="311" t="s">
        <v>1946</v>
      </c>
      <c r="C2941" s="302" t="s">
        <v>905</v>
      </c>
      <c r="D2941" s="293" t="s">
        <v>105</v>
      </c>
      <c r="E2941" s="294">
        <v>6</v>
      </c>
      <c r="F2941" s="79"/>
    </row>
    <row r="2942" spans="1:6">
      <c r="A2942" s="310">
        <v>16.73</v>
      </c>
      <c r="B2942" s="311" t="s">
        <v>1946</v>
      </c>
      <c r="C2942" s="302" t="s">
        <v>906</v>
      </c>
      <c r="D2942" s="293" t="s">
        <v>810</v>
      </c>
      <c r="E2942" s="294">
        <v>6</v>
      </c>
      <c r="F2942" s="79"/>
    </row>
    <row r="2943" spans="1:6">
      <c r="A2943" s="310">
        <v>16.739999999999998</v>
      </c>
      <c r="B2943" s="311" t="s">
        <v>1946</v>
      </c>
      <c r="C2943" s="302" t="s">
        <v>907</v>
      </c>
      <c r="D2943" s="293" t="s">
        <v>149</v>
      </c>
      <c r="E2943" s="294">
        <v>6</v>
      </c>
      <c r="F2943" s="79"/>
    </row>
    <row r="2944" spans="1:6">
      <c r="A2944" s="310">
        <v>16.75</v>
      </c>
      <c r="B2944" s="311" t="s">
        <v>1946</v>
      </c>
      <c r="C2944" s="302" t="s">
        <v>908</v>
      </c>
      <c r="D2944" s="293" t="s">
        <v>149</v>
      </c>
      <c r="E2944" s="294">
        <v>6</v>
      </c>
      <c r="F2944" s="79"/>
    </row>
    <row r="2945" spans="1:6">
      <c r="A2945" s="310">
        <v>16.760000000000002</v>
      </c>
      <c r="B2945" s="311" t="s">
        <v>1946</v>
      </c>
      <c r="C2945" s="302" t="s">
        <v>909</v>
      </c>
      <c r="D2945" s="293" t="s">
        <v>149</v>
      </c>
      <c r="E2945" s="294">
        <v>12</v>
      </c>
      <c r="F2945" s="79"/>
    </row>
    <row r="2946" spans="1:6" ht="38.25">
      <c r="A2946" s="310">
        <v>16.77</v>
      </c>
      <c r="B2946" s="311" t="s">
        <v>1946</v>
      </c>
      <c r="C2946" s="302" t="s">
        <v>910</v>
      </c>
      <c r="D2946" s="293" t="s">
        <v>149</v>
      </c>
      <c r="E2946" s="294">
        <v>6</v>
      </c>
      <c r="F2946" s="79"/>
    </row>
    <row r="2947" spans="1:6" ht="25.5">
      <c r="A2947" s="1271">
        <v>16.78</v>
      </c>
      <c r="B2947" s="1272" t="s">
        <v>1946</v>
      </c>
      <c r="C2947" s="1106" t="s">
        <v>911</v>
      </c>
      <c r="D2947" s="1162" t="s">
        <v>149</v>
      </c>
      <c r="E2947" s="1182">
        <v>5</v>
      </c>
      <c r="F2947" s="79"/>
    </row>
    <row r="2948" spans="1:6">
      <c r="A2948" s="1271">
        <v>16.7899999999999</v>
      </c>
      <c r="B2948" s="1272" t="s">
        <v>1946</v>
      </c>
      <c r="C2948" s="1106" t="s">
        <v>1938</v>
      </c>
      <c r="D2948" s="1162" t="s">
        <v>149</v>
      </c>
      <c r="E2948" s="1182">
        <v>5</v>
      </c>
      <c r="F2948" s="79"/>
    </row>
    <row r="2949" spans="1:6" ht="25.5">
      <c r="A2949" s="1273">
        <v>16.799999999999901</v>
      </c>
      <c r="B2949" s="1272" t="s">
        <v>1946</v>
      </c>
      <c r="C2949" s="1106" t="s">
        <v>912</v>
      </c>
      <c r="D2949" s="1162" t="s">
        <v>810</v>
      </c>
      <c r="E2949" s="1182">
        <v>7</v>
      </c>
      <c r="F2949" s="79"/>
    </row>
    <row r="2950" spans="1:6" ht="25.5">
      <c r="A2950" s="310">
        <v>16.809999999999899</v>
      </c>
      <c r="B2950" s="311" t="s">
        <v>1946</v>
      </c>
      <c r="C2950" s="302" t="s">
        <v>913</v>
      </c>
      <c r="D2950" s="293" t="s">
        <v>105</v>
      </c>
      <c r="E2950" s="294">
        <v>24</v>
      </c>
      <c r="F2950" s="79"/>
    </row>
    <row r="2951" spans="1:6">
      <c r="A2951" s="1271">
        <v>16.819999999999901</v>
      </c>
      <c r="B2951" s="1272" t="s">
        <v>1946</v>
      </c>
      <c r="C2951" s="1106" t="s">
        <v>914</v>
      </c>
      <c r="D2951" s="1162" t="s">
        <v>149</v>
      </c>
      <c r="E2951" s="1182">
        <v>10</v>
      </c>
      <c r="F2951" s="79"/>
    </row>
    <row r="2952" spans="1:6">
      <c r="A2952" s="1271">
        <v>16.829999999999899</v>
      </c>
      <c r="B2952" s="1272" t="s">
        <v>1946</v>
      </c>
      <c r="C2952" s="1106" t="s">
        <v>1940</v>
      </c>
      <c r="D2952" s="1162" t="s">
        <v>149</v>
      </c>
      <c r="E2952" s="1182">
        <v>10</v>
      </c>
      <c r="F2952" s="79"/>
    </row>
    <row r="2953" spans="1:6" ht="25.5">
      <c r="A2953" s="1271">
        <v>16.8399999999999</v>
      </c>
      <c r="B2953" s="1272" t="s">
        <v>1946</v>
      </c>
      <c r="C2953" s="1106" t="s">
        <v>2050</v>
      </c>
      <c r="D2953" s="1162" t="s">
        <v>149</v>
      </c>
      <c r="E2953" s="1182">
        <v>14</v>
      </c>
      <c r="F2953" s="79"/>
    </row>
    <row r="2954" spans="1:6">
      <c r="A2954" s="310">
        <v>16.849999999999898</v>
      </c>
      <c r="B2954" s="311" t="s">
        <v>1946</v>
      </c>
      <c r="C2954" s="302" t="s">
        <v>915</v>
      </c>
      <c r="D2954" s="293" t="s">
        <v>105</v>
      </c>
      <c r="E2954" s="294">
        <v>6</v>
      </c>
      <c r="F2954" s="79"/>
    </row>
    <row r="2955" spans="1:6">
      <c r="A2955" s="310">
        <v>16.8599999999999</v>
      </c>
      <c r="B2955" s="311" t="s">
        <v>1946</v>
      </c>
      <c r="C2955" s="302" t="s">
        <v>916</v>
      </c>
      <c r="D2955" s="293" t="s">
        <v>105</v>
      </c>
      <c r="E2955" s="294">
        <v>6</v>
      </c>
      <c r="F2955" s="79"/>
    </row>
    <row r="2956" spans="1:6">
      <c r="A2956" s="1271">
        <v>16.869999999999902</v>
      </c>
      <c r="B2956" s="1272" t="s">
        <v>1946</v>
      </c>
      <c r="C2956" s="1106" t="s">
        <v>2040</v>
      </c>
      <c r="D2956" s="1162" t="s">
        <v>105</v>
      </c>
      <c r="E2956" s="1182">
        <v>0</v>
      </c>
      <c r="F2956" s="79"/>
    </row>
    <row r="2957" spans="1:6" ht="25.5">
      <c r="A2957" s="310">
        <v>16.8799999999999</v>
      </c>
      <c r="B2957" s="311" t="s">
        <v>1946</v>
      </c>
      <c r="C2957" s="302" t="s">
        <v>917</v>
      </c>
      <c r="D2957" s="293" t="s">
        <v>149</v>
      </c>
      <c r="E2957" s="294">
        <v>8</v>
      </c>
      <c r="F2957" s="79"/>
    </row>
    <row r="2958" spans="1:6" ht="25.5">
      <c r="A2958" s="310">
        <v>16.889999999999901</v>
      </c>
      <c r="B2958" s="311" t="s">
        <v>1946</v>
      </c>
      <c r="C2958" s="302" t="s">
        <v>918</v>
      </c>
      <c r="D2958" s="293" t="s">
        <v>149</v>
      </c>
      <c r="E2958" s="294">
        <v>1</v>
      </c>
      <c r="F2958" s="79"/>
    </row>
    <row r="2959" spans="1:6">
      <c r="A2959" s="307">
        <v>4</v>
      </c>
      <c r="B2959" s="308"/>
      <c r="C2959" s="317" t="s">
        <v>919</v>
      </c>
      <c r="D2959" s="318"/>
      <c r="E2959" s="319"/>
      <c r="F2959" s="79"/>
    </row>
    <row r="2960" spans="1:6" ht="38.25">
      <c r="A2960" s="314">
        <v>16.899999999999999</v>
      </c>
      <c r="B2960" s="311" t="s">
        <v>1946</v>
      </c>
      <c r="C2960" s="302" t="s">
        <v>920</v>
      </c>
      <c r="D2960" s="293" t="s">
        <v>28</v>
      </c>
      <c r="E2960" s="294">
        <v>30</v>
      </c>
      <c r="F2960" s="79"/>
    </row>
    <row r="2961" spans="1:6" ht="38.25">
      <c r="A2961" s="310">
        <v>16.91</v>
      </c>
      <c r="B2961" s="311" t="s">
        <v>1946</v>
      </c>
      <c r="C2961" s="302" t="s">
        <v>921</v>
      </c>
      <c r="D2961" s="293" t="s">
        <v>28</v>
      </c>
      <c r="E2961" s="294">
        <v>100</v>
      </c>
      <c r="F2961" s="79"/>
    </row>
    <row r="2962" spans="1:6">
      <c r="A2962" s="314">
        <v>16.920000000000002</v>
      </c>
      <c r="B2962" s="311" t="s">
        <v>1946</v>
      </c>
      <c r="C2962" s="302" t="s">
        <v>922</v>
      </c>
      <c r="D2962" s="293" t="s">
        <v>105</v>
      </c>
      <c r="E2962" s="294">
        <v>2</v>
      </c>
      <c r="F2962" s="79"/>
    </row>
    <row r="2963" spans="1:6" ht="38.25">
      <c r="A2963" s="310">
        <v>16.93</v>
      </c>
      <c r="B2963" s="311" t="s">
        <v>1946</v>
      </c>
      <c r="C2963" s="302" t="s">
        <v>923</v>
      </c>
      <c r="D2963" s="293" t="s">
        <v>28</v>
      </c>
      <c r="E2963" s="294">
        <v>270</v>
      </c>
      <c r="F2963" s="79"/>
    </row>
    <row r="2964" spans="1:6" ht="38.25">
      <c r="A2964" s="314">
        <v>16.940000000000001</v>
      </c>
      <c r="B2964" s="311" t="s">
        <v>1946</v>
      </c>
      <c r="C2964" s="302" t="s">
        <v>924</v>
      </c>
      <c r="D2964" s="293" t="s">
        <v>28</v>
      </c>
      <c r="E2964" s="294">
        <v>140</v>
      </c>
      <c r="F2964" s="79"/>
    </row>
    <row r="2965" spans="1:6" ht="38.25">
      <c r="A2965" s="310">
        <v>16.95</v>
      </c>
      <c r="B2965" s="311" t="s">
        <v>1946</v>
      </c>
      <c r="C2965" s="302" t="s">
        <v>925</v>
      </c>
      <c r="D2965" s="293" t="s">
        <v>28</v>
      </c>
      <c r="E2965" s="294">
        <v>300</v>
      </c>
      <c r="F2965" s="79"/>
    </row>
    <row r="2966" spans="1:6">
      <c r="A2966" s="314">
        <v>16.96</v>
      </c>
      <c r="B2966" s="311" t="s">
        <v>1946</v>
      </c>
      <c r="C2966" s="302" t="s">
        <v>926</v>
      </c>
      <c r="D2966" s="293" t="s">
        <v>105</v>
      </c>
      <c r="E2966" s="294">
        <v>1</v>
      </c>
      <c r="F2966" s="79"/>
    </row>
    <row r="2967" spans="1:6" ht="25.5">
      <c r="A2967" s="310">
        <v>16.97</v>
      </c>
      <c r="B2967" s="311" t="s">
        <v>1946</v>
      </c>
      <c r="C2967" s="302" t="s">
        <v>927</v>
      </c>
      <c r="D2967" s="293" t="s">
        <v>105</v>
      </c>
      <c r="E2967" s="294">
        <v>1</v>
      </c>
      <c r="F2967" s="79"/>
    </row>
    <row r="2968" spans="1:6">
      <c r="A2968" s="314">
        <v>16.98</v>
      </c>
      <c r="B2968" s="311" t="s">
        <v>1946</v>
      </c>
      <c r="C2968" s="302" t="s">
        <v>928</v>
      </c>
      <c r="D2968" s="293" t="s">
        <v>105</v>
      </c>
      <c r="E2968" s="294">
        <v>1</v>
      </c>
      <c r="F2968" s="79"/>
    </row>
    <row r="2969" spans="1:6" ht="38.25">
      <c r="A2969" s="310">
        <v>16.989999999999998</v>
      </c>
      <c r="B2969" s="311" t="s">
        <v>1946</v>
      </c>
      <c r="C2969" s="302" t="s">
        <v>929</v>
      </c>
      <c r="D2969" s="293" t="s">
        <v>149</v>
      </c>
      <c r="E2969" s="294">
        <v>1</v>
      </c>
      <c r="F2969" s="79"/>
    </row>
    <row r="2970" spans="1:6">
      <c r="A2970" s="320">
        <v>16.100000000000001</v>
      </c>
      <c r="B2970" s="311" t="s">
        <v>1946</v>
      </c>
      <c r="C2970" s="302" t="s">
        <v>930</v>
      </c>
      <c r="D2970" s="293" t="s">
        <v>105</v>
      </c>
      <c r="E2970" s="294">
        <v>1</v>
      </c>
      <c r="F2970" s="79"/>
    </row>
    <row r="2971" spans="1:6" ht="25.5">
      <c r="A2971" s="310">
        <v>16.100999999999999</v>
      </c>
      <c r="B2971" s="311" t="s">
        <v>1946</v>
      </c>
      <c r="C2971" s="302" t="s">
        <v>931</v>
      </c>
      <c r="D2971" s="293" t="s">
        <v>105</v>
      </c>
      <c r="E2971" s="294">
        <v>1</v>
      </c>
      <c r="F2971" s="79"/>
    </row>
    <row r="2972" spans="1:6">
      <c r="A2972" s="320">
        <v>16.102</v>
      </c>
      <c r="B2972" s="311" t="s">
        <v>1946</v>
      </c>
      <c r="C2972" s="302" t="s">
        <v>932</v>
      </c>
      <c r="D2972" s="293" t="s">
        <v>28</v>
      </c>
      <c r="E2972" s="294">
        <v>25</v>
      </c>
      <c r="F2972" s="79"/>
    </row>
    <row r="2973" spans="1:6">
      <c r="A2973" s="310">
        <v>16.103000000000002</v>
      </c>
      <c r="B2973" s="311" t="s">
        <v>1946</v>
      </c>
      <c r="C2973" s="302" t="s">
        <v>933</v>
      </c>
      <c r="D2973" s="293" t="s">
        <v>105</v>
      </c>
      <c r="E2973" s="294">
        <v>1</v>
      </c>
      <c r="F2973" s="79"/>
    </row>
    <row r="2974" spans="1:6" ht="25.5">
      <c r="A2974" s="320">
        <v>16.103999999999999</v>
      </c>
      <c r="B2974" s="311" t="s">
        <v>1946</v>
      </c>
      <c r="C2974" s="302" t="s">
        <v>934</v>
      </c>
      <c r="D2974" s="293" t="s">
        <v>105</v>
      </c>
      <c r="E2974" s="294">
        <v>1</v>
      </c>
      <c r="F2974" s="79"/>
    </row>
    <row r="2975" spans="1:6">
      <c r="A2975" s="310">
        <v>16.105</v>
      </c>
      <c r="B2975" s="311" t="s">
        <v>1946</v>
      </c>
      <c r="C2975" s="302" t="s">
        <v>935</v>
      </c>
      <c r="D2975" s="293" t="s">
        <v>28</v>
      </c>
      <c r="E2975" s="294">
        <v>16</v>
      </c>
      <c r="F2975" s="79"/>
    </row>
    <row r="2976" spans="1:6" ht="25.5">
      <c r="A2976" s="320">
        <v>16.106000000000002</v>
      </c>
      <c r="B2976" s="311" t="s">
        <v>1946</v>
      </c>
      <c r="C2976" s="302" t="s">
        <v>936</v>
      </c>
      <c r="D2976" s="293" t="s">
        <v>28</v>
      </c>
      <c r="E2976" s="294">
        <v>25</v>
      </c>
      <c r="F2976" s="79"/>
    </row>
    <row r="2977" spans="1:6" ht="25.5">
      <c r="A2977" s="310">
        <v>16.106999999999999</v>
      </c>
      <c r="B2977" s="311" t="s">
        <v>1946</v>
      </c>
      <c r="C2977" s="302" t="s">
        <v>937</v>
      </c>
      <c r="D2977" s="293" t="s">
        <v>28</v>
      </c>
      <c r="E2977" s="294">
        <v>18</v>
      </c>
      <c r="F2977" s="79"/>
    </row>
    <row r="2978" spans="1:6" ht="38.25">
      <c r="A2978" s="320">
        <v>16.108000000000001</v>
      </c>
      <c r="B2978" s="311" t="s">
        <v>1946</v>
      </c>
      <c r="C2978" s="302" t="s">
        <v>938</v>
      </c>
      <c r="D2978" s="293" t="s">
        <v>28</v>
      </c>
      <c r="E2978" s="294">
        <v>30</v>
      </c>
      <c r="F2978" s="79"/>
    </row>
    <row r="2979" spans="1:6" ht="25.5">
      <c r="A2979" s="310">
        <v>16.109000000000002</v>
      </c>
      <c r="B2979" s="311" t="s">
        <v>1946</v>
      </c>
      <c r="C2979" s="302" t="s">
        <v>939</v>
      </c>
      <c r="D2979" s="293" t="s">
        <v>28</v>
      </c>
      <c r="E2979" s="294">
        <v>180</v>
      </c>
      <c r="F2979" s="79"/>
    </row>
    <row r="2980" spans="1:6">
      <c r="A2980" s="320">
        <v>16.11</v>
      </c>
      <c r="B2980" s="311" t="s">
        <v>1946</v>
      </c>
      <c r="C2980" s="302" t="s">
        <v>940</v>
      </c>
      <c r="D2980" s="293" t="s">
        <v>105</v>
      </c>
      <c r="E2980" s="294">
        <v>1</v>
      </c>
      <c r="F2980" s="79"/>
    </row>
    <row r="2981" spans="1:6" ht="25.5">
      <c r="A2981" s="310">
        <v>16.111000000000001</v>
      </c>
      <c r="B2981" s="311" t="s">
        <v>1946</v>
      </c>
      <c r="C2981" s="302" t="s">
        <v>941</v>
      </c>
      <c r="D2981" s="293" t="s">
        <v>28</v>
      </c>
      <c r="E2981" s="294">
        <v>1000</v>
      </c>
      <c r="F2981" s="79"/>
    </row>
    <row r="2982" spans="1:6">
      <c r="A2982" s="320">
        <v>16.111999999999998</v>
      </c>
      <c r="B2982" s="311" t="s">
        <v>1946</v>
      </c>
      <c r="C2982" s="302" t="s">
        <v>942</v>
      </c>
      <c r="D2982" s="293" t="s">
        <v>105</v>
      </c>
      <c r="E2982" s="294">
        <v>3</v>
      </c>
      <c r="F2982" s="79"/>
    </row>
    <row r="2983" spans="1:6" ht="38.25">
      <c r="A2983" s="310">
        <v>16.113</v>
      </c>
      <c r="B2983" s="311" t="s">
        <v>1946</v>
      </c>
      <c r="C2983" s="302" t="s">
        <v>943</v>
      </c>
      <c r="D2983" s="293" t="s">
        <v>28</v>
      </c>
      <c r="E2983" s="294">
        <v>30</v>
      </c>
      <c r="F2983" s="79"/>
    </row>
    <row r="2984" spans="1:6" ht="25.5">
      <c r="A2984" s="320">
        <v>16.114000000000001</v>
      </c>
      <c r="B2984" s="311" t="s">
        <v>1946</v>
      </c>
      <c r="C2984" s="302" t="s">
        <v>944</v>
      </c>
      <c r="D2984" s="293" t="s">
        <v>28</v>
      </c>
      <c r="E2984" s="294">
        <v>670</v>
      </c>
      <c r="F2984" s="79"/>
    </row>
    <row r="2985" spans="1:6">
      <c r="A2985" s="310">
        <v>16.114999999999998</v>
      </c>
      <c r="B2985" s="311" t="s">
        <v>1946</v>
      </c>
      <c r="C2985" s="302" t="s">
        <v>945</v>
      </c>
      <c r="D2985" s="293" t="s">
        <v>105</v>
      </c>
      <c r="E2985" s="294">
        <v>2</v>
      </c>
      <c r="F2985" s="79"/>
    </row>
    <row r="2986" spans="1:6">
      <c r="A2986" s="320">
        <v>16.116</v>
      </c>
      <c r="B2986" s="311" t="s">
        <v>1946</v>
      </c>
      <c r="C2986" s="302" t="s">
        <v>946</v>
      </c>
      <c r="D2986" s="293" t="s">
        <v>105</v>
      </c>
      <c r="E2986" s="294">
        <v>1</v>
      </c>
      <c r="F2986" s="79"/>
    </row>
    <row r="2987" spans="1:6" ht="25.5">
      <c r="A2987" s="310">
        <v>16.117000000000001</v>
      </c>
      <c r="B2987" s="311" t="s">
        <v>1946</v>
      </c>
      <c r="C2987" s="302" t="s">
        <v>947</v>
      </c>
      <c r="D2987" s="293" t="s">
        <v>105</v>
      </c>
      <c r="E2987" s="294">
        <v>2</v>
      </c>
      <c r="F2987" s="79"/>
    </row>
    <row r="2988" spans="1:6" ht="25.5">
      <c r="A2988" s="320">
        <v>16.117999999999999</v>
      </c>
      <c r="B2988" s="311" t="s">
        <v>1946</v>
      </c>
      <c r="C2988" s="302" t="s">
        <v>948</v>
      </c>
      <c r="D2988" s="293" t="s">
        <v>105</v>
      </c>
      <c r="E2988" s="294">
        <v>1</v>
      </c>
      <c r="F2988" s="79"/>
    </row>
    <row r="2989" spans="1:6" ht="25.5">
      <c r="A2989" s="310">
        <v>16.119</v>
      </c>
      <c r="B2989" s="311" t="s">
        <v>1946</v>
      </c>
      <c r="C2989" s="302" t="s">
        <v>949</v>
      </c>
      <c r="D2989" s="293" t="s">
        <v>28</v>
      </c>
      <c r="E2989" s="294">
        <v>80</v>
      </c>
      <c r="F2989" s="79"/>
    </row>
    <row r="2990" spans="1:6" ht="25.5">
      <c r="A2990" s="320">
        <v>16.12</v>
      </c>
      <c r="B2990" s="311" t="s">
        <v>1946</v>
      </c>
      <c r="C2990" s="302" t="s">
        <v>950</v>
      </c>
      <c r="D2990" s="293" t="s">
        <v>28</v>
      </c>
      <c r="E2990" s="294">
        <v>300</v>
      </c>
      <c r="F2990" s="79"/>
    </row>
    <row r="2991" spans="1:6">
      <c r="A2991" s="310">
        <v>16.120999999999999</v>
      </c>
      <c r="B2991" s="311" t="s">
        <v>1946</v>
      </c>
      <c r="C2991" s="302" t="s">
        <v>951</v>
      </c>
      <c r="D2991" s="293" t="s">
        <v>28</v>
      </c>
      <c r="E2991" s="294">
        <v>650</v>
      </c>
      <c r="F2991" s="79"/>
    </row>
    <row r="2992" spans="1:6">
      <c r="A2992" s="320">
        <v>16.122</v>
      </c>
      <c r="B2992" s="311" t="s">
        <v>1946</v>
      </c>
      <c r="C2992" s="302" t="s">
        <v>952</v>
      </c>
      <c r="D2992" s="293" t="s">
        <v>28</v>
      </c>
      <c r="E2992" s="294">
        <v>650</v>
      </c>
      <c r="F2992" s="79"/>
    </row>
    <row r="2993" spans="1:6">
      <c r="A2993" s="310">
        <v>16.122999999999902</v>
      </c>
      <c r="B2993" s="311" t="s">
        <v>1946</v>
      </c>
      <c r="C2993" s="302" t="s">
        <v>945</v>
      </c>
      <c r="D2993" s="293" t="s">
        <v>105</v>
      </c>
      <c r="E2993" s="294">
        <v>6</v>
      </c>
      <c r="F2993" s="79"/>
    </row>
    <row r="2994" spans="1:6">
      <c r="A2994" s="320">
        <v>16.123999999999899</v>
      </c>
      <c r="B2994" s="311" t="s">
        <v>1946</v>
      </c>
      <c r="C2994" s="302" t="s">
        <v>953</v>
      </c>
      <c r="D2994" s="293" t="s">
        <v>28</v>
      </c>
      <c r="E2994" s="294">
        <v>650</v>
      </c>
      <c r="F2994" s="79"/>
    </row>
    <row r="2995" spans="1:6" ht="25.5">
      <c r="A2995" s="310">
        <v>16.124999999999901</v>
      </c>
      <c r="B2995" s="311" t="s">
        <v>1946</v>
      </c>
      <c r="C2995" s="302" t="s">
        <v>954</v>
      </c>
      <c r="D2995" s="293" t="s">
        <v>28</v>
      </c>
      <c r="E2995" s="294">
        <v>725</v>
      </c>
      <c r="F2995" s="79"/>
    </row>
    <row r="2996" spans="1:6" ht="38.25">
      <c r="A2996" s="320">
        <v>16.125999999999902</v>
      </c>
      <c r="B2996" s="311" t="s">
        <v>1946</v>
      </c>
      <c r="C2996" s="302" t="s">
        <v>955</v>
      </c>
      <c r="D2996" s="293" t="s">
        <v>149</v>
      </c>
      <c r="E2996" s="294">
        <v>1</v>
      </c>
      <c r="F2996" s="79"/>
    </row>
    <row r="2997" spans="1:6" ht="38.25">
      <c r="A2997" s="310">
        <v>16.126999999999899</v>
      </c>
      <c r="B2997" s="311" t="s">
        <v>1946</v>
      </c>
      <c r="C2997" s="302" t="s">
        <v>956</v>
      </c>
      <c r="D2997" s="293" t="s">
        <v>28</v>
      </c>
      <c r="E2997" s="294">
        <v>850</v>
      </c>
      <c r="F2997" s="79"/>
    </row>
    <row r="2998" spans="1:6" ht="51">
      <c r="A2998" s="320">
        <v>16.127999999999901</v>
      </c>
      <c r="B2998" s="311" t="s">
        <v>1946</v>
      </c>
      <c r="C2998" s="302" t="s">
        <v>957</v>
      </c>
      <c r="D2998" s="293" t="s">
        <v>28</v>
      </c>
      <c r="E2998" s="294">
        <v>8100</v>
      </c>
      <c r="F2998" s="79"/>
    </row>
    <row r="2999" spans="1:6" ht="51">
      <c r="A2999" s="310">
        <v>16.128999999999898</v>
      </c>
      <c r="B2999" s="311" t="s">
        <v>1946</v>
      </c>
      <c r="C2999" s="302" t="s">
        <v>958</v>
      </c>
      <c r="D2999" s="293" t="s">
        <v>28</v>
      </c>
      <c r="E2999" s="294">
        <v>8100</v>
      </c>
      <c r="F2999" s="79"/>
    </row>
    <row r="3000" spans="1:6">
      <c r="A3000" s="307">
        <v>5</v>
      </c>
      <c r="B3000" s="312"/>
      <c r="C3000" s="290" t="s">
        <v>959</v>
      </c>
      <c r="D3000" s="312"/>
      <c r="E3000" s="313"/>
      <c r="F3000" s="79"/>
    </row>
    <row r="3001" spans="1:6" ht="25.5">
      <c r="A3001" s="320">
        <v>16.13</v>
      </c>
      <c r="B3001" s="311" t="s">
        <v>1946</v>
      </c>
      <c r="C3001" s="315" t="s">
        <v>960</v>
      </c>
      <c r="D3001" s="292" t="s">
        <v>149</v>
      </c>
      <c r="E3001" s="316">
        <v>1</v>
      </c>
      <c r="F3001" s="79"/>
    </row>
    <row r="3002" spans="1:6">
      <c r="A3002" s="320">
        <v>16.131</v>
      </c>
      <c r="B3002" s="311" t="s">
        <v>1946</v>
      </c>
      <c r="C3002" s="315" t="s">
        <v>846</v>
      </c>
      <c r="D3002" s="292" t="s">
        <v>149</v>
      </c>
      <c r="E3002" s="316">
        <v>2</v>
      </c>
      <c r="F3002" s="79"/>
    </row>
    <row r="3003" spans="1:6" ht="25.5">
      <c r="A3003" s="320">
        <v>16.132000000000001</v>
      </c>
      <c r="B3003" s="311" t="s">
        <v>1946</v>
      </c>
      <c r="C3003" s="315" t="s">
        <v>847</v>
      </c>
      <c r="D3003" s="292" t="s">
        <v>149</v>
      </c>
      <c r="E3003" s="316">
        <v>1</v>
      </c>
      <c r="F3003" s="79"/>
    </row>
    <row r="3004" spans="1:6" ht="25.5">
      <c r="A3004" s="320">
        <v>16.132999999999999</v>
      </c>
      <c r="B3004" s="311" t="s">
        <v>1946</v>
      </c>
      <c r="C3004" s="315" t="s">
        <v>961</v>
      </c>
      <c r="D3004" s="292" t="s">
        <v>149</v>
      </c>
      <c r="E3004" s="316">
        <v>1</v>
      </c>
      <c r="F3004" s="79"/>
    </row>
    <row r="3005" spans="1:6" ht="25.5">
      <c r="A3005" s="320">
        <v>16.134</v>
      </c>
      <c r="B3005" s="311" t="s">
        <v>1946</v>
      </c>
      <c r="C3005" s="315" t="s">
        <v>962</v>
      </c>
      <c r="D3005" s="292" t="s">
        <v>149</v>
      </c>
      <c r="E3005" s="316">
        <v>1</v>
      </c>
      <c r="F3005" s="79"/>
    </row>
    <row r="3006" spans="1:6" ht="25.5">
      <c r="A3006" s="320">
        <v>16.135000000000002</v>
      </c>
      <c r="B3006" s="311" t="s">
        <v>1946</v>
      </c>
      <c r="C3006" s="315" t="s">
        <v>963</v>
      </c>
      <c r="D3006" s="292" t="s">
        <v>149</v>
      </c>
      <c r="E3006" s="316">
        <v>1</v>
      </c>
      <c r="F3006" s="79"/>
    </row>
    <row r="3007" spans="1:6" ht="38.25">
      <c r="A3007" s="320">
        <v>16.135999999999999</v>
      </c>
      <c r="B3007" s="311" t="s">
        <v>1946</v>
      </c>
      <c r="C3007" s="302" t="s">
        <v>1930</v>
      </c>
      <c r="D3007" s="293" t="s">
        <v>810</v>
      </c>
      <c r="E3007" s="294">
        <v>1</v>
      </c>
      <c r="F3007" s="79"/>
    </row>
    <row r="3008" spans="1:6">
      <c r="A3008" s="320">
        <v>16.137</v>
      </c>
      <c r="B3008" s="311" t="s">
        <v>1946</v>
      </c>
      <c r="C3008" s="302" t="s">
        <v>1870</v>
      </c>
      <c r="D3008" s="293" t="s">
        <v>964</v>
      </c>
      <c r="E3008" s="294">
        <v>1</v>
      </c>
      <c r="F3008" s="79"/>
    </row>
    <row r="3009" spans="1:6">
      <c r="A3009" s="320">
        <v>16.138000000000002</v>
      </c>
      <c r="B3009" s="311" t="s">
        <v>1946</v>
      </c>
      <c r="C3009" s="302" t="s">
        <v>1934</v>
      </c>
      <c r="D3009" s="293" t="s">
        <v>810</v>
      </c>
      <c r="E3009" s="294">
        <v>1</v>
      </c>
      <c r="F3009" s="79"/>
    </row>
    <row r="3010" spans="1:6" ht="25.5">
      <c r="A3010" s="320">
        <v>16.138999999999999</v>
      </c>
      <c r="B3010" s="311" t="s">
        <v>1946</v>
      </c>
      <c r="C3010" s="302" t="s">
        <v>965</v>
      </c>
      <c r="D3010" s="293" t="s">
        <v>149</v>
      </c>
      <c r="E3010" s="294">
        <v>1</v>
      </c>
      <c r="F3010" s="79"/>
    </row>
    <row r="3011" spans="1:6" ht="38.25">
      <c r="A3011" s="320">
        <v>16.14</v>
      </c>
      <c r="B3011" s="311" t="s">
        <v>1946</v>
      </c>
      <c r="C3011" s="302" t="s">
        <v>966</v>
      </c>
      <c r="D3011" s="293" t="s">
        <v>149</v>
      </c>
      <c r="E3011" s="294">
        <v>1</v>
      </c>
      <c r="F3011" s="79"/>
    </row>
    <row r="3012" spans="1:6" ht="38.25">
      <c r="A3012" s="320">
        <v>16.140999999999998</v>
      </c>
      <c r="B3012" s="311" t="s">
        <v>1946</v>
      </c>
      <c r="C3012" s="302" t="s">
        <v>967</v>
      </c>
      <c r="D3012" s="293" t="s">
        <v>149</v>
      </c>
      <c r="E3012" s="294">
        <v>1</v>
      </c>
      <c r="F3012" s="79"/>
    </row>
    <row r="3013" spans="1:6" ht="38.25">
      <c r="A3013" s="320">
        <v>16.141999999999999</v>
      </c>
      <c r="B3013" s="311" t="s">
        <v>1946</v>
      </c>
      <c r="C3013" s="302" t="s">
        <v>1935</v>
      </c>
      <c r="D3013" s="293" t="s">
        <v>968</v>
      </c>
      <c r="E3013" s="294">
        <v>1</v>
      </c>
      <c r="F3013" s="79"/>
    </row>
    <row r="3014" spans="1:6">
      <c r="A3014" s="320">
        <v>16.143000000000001</v>
      </c>
      <c r="B3014" s="311" t="s">
        <v>1946</v>
      </c>
      <c r="C3014" s="302" t="s">
        <v>856</v>
      </c>
      <c r="D3014" s="293" t="s">
        <v>810</v>
      </c>
      <c r="E3014" s="294">
        <v>1</v>
      </c>
      <c r="F3014" s="79"/>
    </row>
    <row r="3015" spans="1:6">
      <c r="A3015" s="320">
        <v>16.143999999999998</v>
      </c>
      <c r="B3015" s="311" t="s">
        <v>1946</v>
      </c>
      <c r="C3015" s="302" t="s">
        <v>969</v>
      </c>
      <c r="D3015" s="293" t="s">
        <v>810</v>
      </c>
      <c r="E3015" s="294">
        <v>1</v>
      </c>
      <c r="F3015" s="79"/>
    </row>
    <row r="3016" spans="1:6" ht="25.5">
      <c r="A3016" s="320">
        <v>16.145</v>
      </c>
      <c r="B3016" s="311" t="s">
        <v>1946</v>
      </c>
      <c r="C3016" s="302" t="s">
        <v>970</v>
      </c>
      <c r="D3016" s="293" t="s">
        <v>149</v>
      </c>
      <c r="E3016" s="294">
        <v>1</v>
      </c>
      <c r="F3016" s="79"/>
    </row>
    <row r="3017" spans="1:6">
      <c r="A3017" s="320">
        <v>16.146000000000001</v>
      </c>
      <c r="B3017" s="311" t="s">
        <v>1946</v>
      </c>
      <c r="C3017" s="302" t="s">
        <v>971</v>
      </c>
      <c r="D3017" s="293" t="s">
        <v>149</v>
      </c>
      <c r="E3017" s="294">
        <v>1</v>
      </c>
      <c r="F3017" s="79"/>
    </row>
    <row r="3018" spans="1:6" ht="25.5">
      <c r="A3018" s="320">
        <v>16.146999999999998</v>
      </c>
      <c r="B3018" s="311" t="s">
        <v>1946</v>
      </c>
      <c r="C3018" s="302" t="s">
        <v>972</v>
      </c>
      <c r="D3018" s="293" t="s">
        <v>149</v>
      </c>
      <c r="E3018" s="294">
        <v>1</v>
      </c>
      <c r="F3018" s="79"/>
    </row>
    <row r="3019" spans="1:6">
      <c r="A3019" s="320">
        <v>16.148</v>
      </c>
      <c r="B3019" s="311" t="s">
        <v>1946</v>
      </c>
      <c r="C3019" s="302" t="s">
        <v>973</v>
      </c>
      <c r="D3019" s="293" t="s">
        <v>149</v>
      </c>
      <c r="E3019" s="294">
        <v>1</v>
      </c>
      <c r="F3019" s="79"/>
    </row>
    <row r="3020" spans="1:6">
      <c r="A3020" s="320">
        <v>16.149000000000001</v>
      </c>
      <c r="B3020" s="311" t="s">
        <v>1946</v>
      </c>
      <c r="C3020" s="302" t="s">
        <v>974</v>
      </c>
      <c r="D3020" s="293" t="s">
        <v>149</v>
      </c>
      <c r="E3020" s="294">
        <v>1</v>
      </c>
      <c r="F3020" s="79"/>
    </row>
    <row r="3021" spans="1:6" ht="25.5">
      <c r="A3021" s="320">
        <v>16.149999999999999</v>
      </c>
      <c r="B3021" s="311" t="s">
        <v>1946</v>
      </c>
      <c r="C3021" s="302" t="s">
        <v>883</v>
      </c>
      <c r="D3021" s="293" t="s">
        <v>149</v>
      </c>
      <c r="E3021" s="294">
        <v>1</v>
      </c>
      <c r="F3021" s="79"/>
    </row>
    <row r="3022" spans="1:6">
      <c r="A3022" s="320">
        <v>16.151</v>
      </c>
      <c r="B3022" s="311" t="s">
        <v>1946</v>
      </c>
      <c r="C3022" s="302" t="s">
        <v>863</v>
      </c>
      <c r="D3022" s="293" t="s">
        <v>28</v>
      </c>
      <c r="E3022" s="294">
        <v>195</v>
      </c>
      <c r="F3022" s="79"/>
    </row>
    <row r="3023" spans="1:6">
      <c r="A3023" s="320">
        <v>16.152000000000001</v>
      </c>
      <c r="B3023" s="311" t="s">
        <v>1946</v>
      </c>
      <c r="C3023" s="302" t="s">
        <v>863</v>
      </c>
      <c r="D3023" s="293" t="s">
        <v>28</v>
      </c>
      <c r="E3023" s="294">
        <v>3</v>
      </c>
      <c r="F3023" s="79"/>
    </row>
    <row r="3024" spans="1:6">
      <c r="A3024" s="320">
        <v>16.152999999999999</v>
      </c>
      <c r="B3024" s="311" t="s">
        <v>1946</v>
      </c>
      <c r="C3024" s="302" t="s">
        <v>975</v>
      </c>
      <c r="D3024" s="293" t="s">
        <v>28</v>
      </c>
      <c r="E3024" s="294">
        <v>26</v>
      </c>
      <c r="F3024" s="79"/>
    </row>
    <row r="3025" spans="1:6" ht="25.5">
      <c r="A3025" s="320">
        <v>16.154</v>
      </c>
      <c r="B3025" s="311" t="s">
        <v>1946</v>
      </c>
      <c r="C3025" s="302" t="s">
        <v>976</v>
      </c>
      <c r="D3025" s="293" t="s">
        <v>105</v>
      </c>
      <c r="E3025" s="294">
        <v>15</v>
      </c>
      <c r="F3025" s="79"/>
    </row>
    <row r="3026" spans="1:6" ht="25.5">
      <c r="A3026" s="320">
        <v>16.155000000000001</v>
      </c>
      <c r="B3026" s="311" t="s">
        <v>1946</v>
      </c>
      <c r="C3026" s="302" t="s">
        <v>977</v>
      </c>
      <c r="D3026" s="293" t="s">
        <v>105</v>
      </c>
      <c r="E3026" s="294">
        <v>1</v>
      </c>
      <c r="F3026" s="79"/>
    </row>
    <row r="3027" spans="1:6" ht="25.5">
      <c r="A3027" s="320">
        <v>16.155999999999999</v>
      </c>
      <c r="B3027" s="311" t="s">
        <v>1946</v>
      </c>
      <c r="C3027" s="302" t="s">
        <v>978</v>
      </c>
      <c r="D3027" s="293" t="s">
        <v>105</v>
      </c>
      <c r="E3027" s="294">
        <v>1</v>
      </c>
      <c r="F3027" s="79"/>
    </row>
    <row r="3028" spans="1:6" ht="25.5">
      <c r="A3028" s="320">
        <v>16.157</v>
      </c>
      <c r="B3028" s="311" t="s">
        <v>1946</v>
      </c>
      <c r="C3028" s="302" t="s">
        <v>889</v>
      </c>
      <c r="D3028" s="293" t="s">
        <v>105</v>
      </c>
      <c r="E3028" s="294">
        <v>2</v>
      </c>
      <c r="F3028" s="79"/>
    </row>
    <row r="3029" spans="1:6">
      <c r="A3029" s="320">
        <v>16.158000000000001</v>
      </c>
      <c r="B3029" s="311" t="s">
        <v>1946</v>
      </c>
      <c r="C3029" s="302" t="s">
        <v>865</v>
      </c>
      <c r="D3029" s="293" t="s">
        <v>28</v>
      </c>
      <c r="E3029" s="294">
        <v>190</v>
      </c>
      <c r="F3029" s="79"/>
    </row>
    <row r="3030" spans="1:6" ht="25.5">
      <c r="A3030" s="320">
        <v>16.158999999999999</v>
      </c>
      <c r="B3030" s="311" t="s">
        <v>1946</v>
      </c>
      <c r="C3030" s="302" t="s">
        <v>979</v>
      </c>
      <c r="D3030" s="293" t="s">
        <v>28</v>
      </c>
      <c r="E3030" s="294">
        <v>140</v>
      </c>
      <c r="F3030" s="79"/>
    </row>
    <row r="3031" spans="1:6" ht="25.5">
      <c r="A3031" s="320">
        <v>16.16</v>
      </c>
      <c r="B3031" s="311" t="s">
        <v>1946</v>
      </c>
      <c r="C3031" s="302" t="s">
        <v>980</v>
      </c>
      <c r="D3031" s="293" t="s">
        <v>28</v>
      </c>
      <c r="E3031" s="294">
        <v>140</v>
      </c>
      <c r="F3031" s="79"/>
    </row>
    <row r="3032" spans="1:6" ht="25.5">
      <c r="A3032" s="320">
        <v>16.161000000000001</v>
      </c>
      <c r="B3032" s="311" t="s">
        <v>1946</v>
      </c>
      <c r="C3032" s="302" t="s">
        <v>871</v>
      </c>
      <c r="D3032" s="293" t="s">
        <v>28</v>
      </c>
      <c r="E3032" s="294">
        <v>105</v>
      </c>
      <c r="F3032" s="79"/>
    </row>
    <row r="3033" spans="1:6" ht="25.5">
      <c r="A3033" s="320">
        <v>16.161999999999999</v>
      </c>
      <c r="B3033" s="311" t="s">
        <v>1946</v>
      </c>
      <c r="C3033" s="302" t="s">
        <v>872</v>
      </c>
      <c r="D3033" s="293" t="s">
        <v>28</v>
      </c>
      <c r="E3033" s="294">
        <v>80</v>
      </c>
      <c r="F3033" s="79"/>
    </row>
    <row r="3034" spans="1:6" ht="25.5">
      <c r="A3034" s="320">
        <v>16.163</v>
      </c>
      <c r="B3034" s="311" t="s">
        <v>1946</v>
      </c>
      <c r="C3034" s="302" t="s">
        <v>911</v>
      </c>
      <c r="D3034" s="293" t="s">
        <v>981</v>
      </c>
      <c r="E3034" s="294">
        <v>1</v>
      </c>
      <c r="F3034" s="79"/>
    </row>
    <row r="3035" spans="1:6">
      <c r="A3035" s="320">
        <v>16.164000000000001</v>
      </c>
      <c r="B3035" s="311" t="s">
        <v>1946</v>
      </c>
      <c r="C3035" s="302" t="s">
        <v>1938</v>
      </c>
      <c r="D3035" s="293" t="s">
        <v>149</v>
      </c>
      <c r="E3035" s="294">
        <v>1</v>
      </c>
      <c r="F3035" s="79"/>
    </row>
    <row r="3036" spans="1:6">
      <c r="A3036" s="320">
        <v>16.164999999999999</v>
      </c>
      <c r="B3036" s="311" t="s">
        <v>1946</v>
      </c>
      <c r="C3036" s="302" t="s">
        <v>914</v>
      </c>
      <c r="D3036" s="293" t="s">
        <v>105</v>
      </c>
      <c r="E3036" s="294">
        <v>2</v>
      </c>
      <c r="F3036" s="79"/>
    </row>
    <row r="3037" spans="1:6">
      <c r="A3037" s="320">
        <v>16.166</v>
      </c>
      <c r="B3037" s="311" t="s">
        <v>1946</v>
      </c>
      <c r="C3037" s="302" t="s">
        <v>1940</v>
      </c>
      <c r="D3037" s="293" t="s">
        <v>105</v>
      </c>
      <c r="E3037" s="294">
        <v>2</v>
      </c>
      <c r="F3037" s="79"/>
    </row>
    <row r="3038" spans="1:6" ht="25.5">
      <c r="A3038" s="320">
        <v>16.167000000000002</v>
      </c>
      <c r="B3038" s="311" t="s">
        <v>1946</v>
      </c>
      <c r="C3038" s="302" t="s">
        <v>982</v>
      </c>
      <c r="D3038" s="293" t="s">
        <v>105</v>
      </c>
      <c r="E3038" s="294">
        <v>6</v>
      </c>
      <c r="F3038" s="79"/>
    </row>
    <row r="3039" spans="1:6" ht="25.5">
      <c r="A3039" s="1274">
        <v>16.167999999999999</v>
      </c>
      <c r="B3039" s="1272" t="s">
        <v>1946</v>
      </c>
      <c r="C3039" s="1106" t="s">
        <v>912</v>
      </c>
      <c r="D3039" s="1162" t="s">
        <v>149</v>
      </c>
      <c r="E3039" s="1182">
        <v>2</v>
      </c>
      <c r="F3039" s="79"/>
    </row>
    <row r="3040" spans="1:6" ht="25.5">
      <c r="A3040" s="1274">
        <v>16.169</v>
      </c>
      <c r="B3040" s="1272" t="s">
        <v>1946</v>
      </c>
      <c r="C3040" s="1106" t="s">
        <v>2050</v>
      </c>
      <c r="D3040" s="1162" t="s">
        <v>149</v>
      </c>
      <c r="E3040" s="1182">
        <v>4</v>
      </c>
      <c r="F3040" s="79"/>
    </row>
    <row r="3041" spans="1:6">
      <c r="A3041" s="320">
        <v>16.170000000000002</v>
      </c>
      <c r="B3041" s="311" t="s">
        <v>1946</v>
      </c>
      <c r="C3041" s="302" t="s">
        <v>916</v>
      </c>
      <c r="D3041" s="293" t="s">
        <v>149</v>
      </c>
      <c r="E3041" s="294">
        <v>1</v>
      </c>
      <c r="F3041" s="79"/>
    </row>
    <row r="3042" spans="1:6">
      <c r="A3042" s="307">
        <v>6</v>
      </c>
      <c r="B3042" s="308"/>
      <c r="C3042" s="290" t="s">
        <v>983</v>
      </c>
      <c r="D3042" s="295"/>
      <c r="E3042" s="296"/>
      <c r="F3042" s="79"/>
    </row>
    <row r="3043" spans="1:6" ht="25.5">
      <c r="A3043" s="320">
        <v>16.170999999999999</v>
      </c>
      <c r="B3043" s="311" t="s">
        <v>1946</v>
      </c>
      <c r="C3043" s="315" t="s">
        <v>984</v>
      </c>
      <c r="D3043" s="292" t="s">
        <v>149</v>
      </c>
      <c r="E3043" s="316">
        <v>1</v>
      </c>
      <c r="F3043" s="79"/>
    </row>
    <row r="3044" spans="1:6" ht="25.5">
      <c r="A3044" s="320">
        <v>16.172000000000001</v>
      </c>
      <c r="B3044" s="311" t="s">
        <v>1946</v>
      </c>
      <c r="C3044" s="315" t="s">
        <v>985</v>
      </c>
      <c r="D3044" s="292" t="s">
        <v>149</v>
      </c>
      <c r="E3044" s="316">
        <v>1</v>
      </c>
      <c r="F3044" s="79"/>
    </row>
    <row r="3045" spans="1:6">
      <c r="A3045" s="320">
        <v>16.172999999999998</v>
      </c>
      <c r="B3045" s="311" t="s">
        <v>1946</v>
      </c>
      <c r="C3045" s="302" t="s">
        <v>986</v>
      </c>
      <c r="D3045" s="293" t="s">
        <v>149</v>
      </c>
      <c r="E3045" s="294">
        <v>1</v>
      </c>
      <c r="F3045" s="79"/>
    </row>
    <row r="3046" spans="1:6">
      <c r="A3046" s="320">
        <v>16.173999999999999</v>
      </c>
      <c r="B3046" s="311" t="s">
        <v>1946</v>
      </c>
      <c r="C3046" s="302" t="s">
        <v>836</v>
      </c>
      <c r="D3046" s="293" t="s">
        <v>149</v>
      </c>
      <c r="E3046" s="294">
        <v>1</v>
      </c>
      <c r="F3046" s="79"/>
    </row>
    <row r="3047" spans="1:6" ht="25.5">
      <c r="A3047" s="320">
        <v>16.175000000000001</v>
      </c>
      <c r="B3047" s="311" t="s">
        <v>1946</v>
      </c>
      <c r="C3047" s="302" t="s">
        <v>987</v>
      </c>
      <c r="D3047" s="293" t="s">
        <v>149</v>
      </c>
      <c r="E3047" s="294">
        <v>1</v>
      </c>
      <c r="F3047" s="79"/>
    </row>
    <row r="3048" spans="1:6">
      <c r="A3048" s="320">
        <v>16.175999999999998</v>
      </c>
      <c r="B3048" s="311" t="s">
        <v>1946</v>
      </c>
      <c r="C3048" s="302" t="s">
        <v>988</v>
      </c>
      <c r="D3048" s="293" t="s">
        <v>149</v>
      </c>
      <c r="E3048" s="294">
        <v>1</v>
      </c>
      <c r="F3048" s="79"/>
    </row>
    <row r="3049" spans="1:6">
      <c r="A3049" s="320">
        <v>16.177</v>
      </c>
      <c r="B3049" s="311" t="s">
        <v>1946</v>
      </c>
      <c r="C3049" s="302" t="s">
        <v>1939</v>
      </c>
      <c r="D3049" s="293" t="s">
        <v>149</v>
      </c>
      <c r="E3049" s="294">
        <v>1</v>
      </c>
      <c r="F3049" s="79"/>
    </row>
    <row r="3050" spans="1:6">
      <c r="A3050" s="320">
        <v>16.178000000000001</v>
      </c>
      <c r="B3050" s="311" t="s">
        <v>1946</v>
      </c>
      <c r="C3050" s="302" t="s">
        <v>989</v>
      </c>
      <c r="D3050" s="293" t="s">
        <v>149</v>
      </c>
      <c r="E3050" s="294">
        <v>1</v>
      </c>
      <c r="F3050" s="79"/>
    </row>
    <row r="3051" spans="1:6">
      <c r="A3051" s="320">
        <v>16.178999999999998</v>
      </c>
      <c r="B3051" s="311" t="s">
        <v>1946</v>
      </c>
      <c r="C3051" s="302" t="s">
        <v>990</v>
      </c>
      <c r="D3051" s="293" t="s">
        <v>149</v>
      </c>
      <c r="E3051" s="294">
        <v>1</v>
      </c>
      <c r="F3051" s="79"/>
    </row>
    <row r="3052" spans="1:6">
      <c r="A3052" s="320">
        <v>16.18</v>
      </c>
      <c r="B3052" s="311" t="s">
        <v>1946</v>
      </c>
      <c r="C3052" s="302" t="s">
        <v>991</v>
      </c>
      <c r="D3052" s="293" t="s">
        <v>28</v>
      </c>
      <c r="E3052" s="214">
        <v>50</v>
      </c>
      <c r="F3052" s="79"/>
    </row>
    <row r="3053" spans="1:6">
      <c r="A3053" s="320">
        <v>16.181000000000001</v>
      </c>
      <c r="B3053" s="311" t="s">
        <v>1946</v>
      </c>
      <c r="C3053" s="302" t="s">
        <v>1936</v>
      </c>
      <c r="D3053" s="293" t="s">
        <v>149</v>
      </c>
      <c r="E3053" s="294">
        <v>1</v>
      </c>
      <c r="F3053" s="79"/>
    </row>
    <row r="3054" spans="1:6">
      <c r="A3054" s="320">
        <v>16.181999999999999</v>
      </c>
      <c r="B3054" s="311" t="s">
        <v>1946</v>
      </c>
      <c r="C3054" s="302" t="s">
        <v>1937</v>
      </c>
      <c r="D3054" s="293" t="s">
        <v>149</v>
      </c>
      <c r="E3054" s="294">
        <v>1</v>
      </c>
      <c r="F3054" s="79"/>
    </row>
    <row r="3055" spans="1:6">
      <c r="A3055" s="307">
        <v>7</v>
      </c>
      <c r="B3055" s="312"/>
      <c r="C3055" s="290" t="s">
        <v>992</v>
      </c>
      <c r="D3055" s="295"/>
      <c r="E3055" s="296"/>
      <c r="F3055" s="79"/>
    </row>
    <row r="3056" spans="1:6">
      <c r="A3056" s="310">
        <v>16.183</v>
      </c>
      <c r="B3056" s="311" t="s">
        <v>1946</v>
      </c>
      <c r="C3056" s="315" t="s">
        <v>992</v>
      </c>
      <c r="D3056" s="292" t="s">
        <v>149</v>
      </c>
      <c r="E3056" s="316">
        <v>1</v>
      </c>
      <c r="F3056" s="79"/>
    </row>
    <row r="3057" spans="1:6">
      <c r="A3057" s="307">
        <v>8</v>
      </c>
      <c r="B3057" s="308"/>
      <c r="C3057" s="290" t="s">
        <v>993</v>
      </c>
      <c r="D3057" s="308"/>
      <c r="E3057" s="309"/>
      <c r="F3057" s="79"/>
    </row>
    <row r="3058" spans="1:6" ht="25.5">
      <c r="A3058" s="310">
        <v>16.184000000000001</v>
      </c>
      <c r="B3058" s="311" t="s">
        <v>1946</v>
      </c>
      <c r="C3058" s="302" t="s">
        <v>994</v>
      </c>
      <c r="D3058" s="293" t="s">
        <v>28</v>
      </c>
      <c r="E3058" s="294">
        <v>18</v>
      </c>
      <c r="F3058" s="79"/>
    </row>
    <row r="3059" spans="1:6" ht="25.5">
      <c r="A3059" s="310">
        <v>16.184999999999999</v>
      </c>
      <c r="B3059" s="311" t="s">
        <v>1946</v>
      </c>
      <c r="C3059" s="302" t="s">
        <v>995</v>
      </c>
      <c r="D3059" s="293" t="s">
        <v>28</v>
      </c>
      <c r="E3059" s="294">
        <v>35</v>
      </c>
      <c r="F3059" s="79"/>
    </row>
    <row r="3060" spans="1:6" ht="25.5">
      <c r="A3060" s="310">
        <v>16.186</v>
      </c>
      <c r="B3060" s="311" t="s">
        <v>1946</v>
      </c>
      <c r="C3060" s="302" t="s">
        <v>996</v>
      </c>
      <c r="D3060" s="293" t="s">
        <v>28</v>
      </c>
      <c r="E3060" s="294">
        <v>23</v>
      </c>
      <c r="F3060" s="79"/>
    </row>
    <row r="3061" spans="1:6" ht="25.5">
      <c r="A3061" s="310">
        <v>16.187000000000001</v>
      </c>
      <c r="B3061" s="311" t="s">
        <v>1946</v>
      </c>
      <c r="C3061" s="302" t="s">
        <v>997</v>
      </c>
      <c r="D3061" s="293" t="s">
        <v>28</v>
      </c>
      <c r="E3061" s="294">
        <v>9</v>
      </c>
      <c r="F3061" s="79"/>
    </row>
    <row r="3062" spans="1:6" ht="25.5">
      <c r="A3062" s="310">
        <v>16.187999999999999</v>
      </c>
      <c r="B3062" s="311" t="s">
        <v>1946</v>
      </c>
      <c r="C3062" s="302" t="s">
        <v>998</v>
      </c>
      <c r="D3062" s="293" t="s">
        <v>28</v>
      </c>
      <c r="E3062" s="294">
        <v>6</v>
      </c>
      <c r="F3062" s="79"/>
    </row>
    <row r="3063" spans="1:6">
      <c r="A3063" s="310">
        <v>16.189</v>
      </c>
      <c r="B3063" s="311" t="s">
        <v>1946</v>
      </c>
      <c r="C3063" s="302" t="s">
        <v>862</v>
      </c>
      <c r="D3063" s="293" t="s">
        <v>28</v>
      </c>
      <c r="E3063" s="294">
        <v>10</v>
      </c>
      <c r="F3063" s="79"/>
    </row>
    <row r="3064" spans="1:6">
      <c r="A3064" s="320">
        <v>16.190000000000001</v>
      </c>
      <c r="B3064" s="311" t="s">
        <v>1946</v>
      </c>
      <c r="C3064" s="302" t="s">
        <v>999</v>
      </c>
      <c r="D3064" s="293" t="s">
        <v>28</v>
      </c>
      <c r="E3064" s="294">
        <v>15</v>
      </c>
      <c r="F3064" s="79"/>
    </row>
    <row r="3065" spans="1:6" ht="25.5">
      <c r="A3065" s="310">
        <v>16.190999999999999</v>
      </c>
      <c r="B3065" s="311" t="s">
        <v>1946</v>
      </c>
      <c r="C3065" s="302" t="s">
        <v>1000</v>
      </c>
      <c r="D3065" s="293" t="s">
        <v>810</v>
      </c>
      <c r="E3065" s="294">
        <v>3</v>
      </c>
      <c r="F3065" s="79"/>
    </row>
    <row r="3066" spans="1:6" ht="38.25">
      <c r="A3066" s="310">
        <v>16.192</v>
      </c>
      <c r="B3066" s="311" t="s">
        <v>1946</v>
      </c>
      <c r="C3066" s="302" t="s">
        <v>1001</v>
      </c>
      <c r="D3066" s="293" t="s">
        <v>28</v>
      </c>
      <c r="E3066" s="294">
        <v>35</v>
      </c>
      <c r="F3066" s="79"/>
    </row>
    <row r="3067" spans="1:6" ht="38.25">
      <c r="A3067" s="310">
        <v>16.193000000000001</v>
      </c>
      <c r="B3067" s="311" t="s">
        <v>1946</v>
      </c>
      <c r="C3067" s="302" t="s">
        <v>1002</v>
      </c>
      <c r="D3067" s="293" t="s">
        <v>28</v>
      </c>
      <c r="E3067" s="294">
        <v>35</v>
      </c>
      <c r="F3067" s="79"/>
    </row>
    <row r="3068" spans="1:6" ht="38.25">
      <c r="A3068" s="310">
        <v>16.193999999999999</v>
      </c>
      <c r="B3068" s="311" t="s">
        <v>1946</v>
      </c>
      <c r="C3068" s="302" t="s">
        <v>1003</v>
      </c>
      <c r="D3068" s="293" t="s">
        <v>28</v>
      </c>
      <c r="E3068" s="294">
        <v>35</v>
      </c>
      <c r="F3068" s="79"/>
    </row>
    <row r="3069" spans="1:6">
      <c r="A3069" s="310">
        <v>16.195</v>
      </c>
      <c r="B3069" s="311" t="s">
        <v>1946</v>
      </c>
      <c r="C3069" s="302" t="s">
        <v>1004</v>
      </c>
      <c r="D3069" s="293" t="s">
        <v>28</v>
      </c>
      <c r="E3069" s="294">
        <v>25</v>
      </c>
      <c r="F3069" s="79"/>
    </row>
    <row r="3070" spans="1:6">
      <c r="A3070" s="310">
        <v>16.196000000000002</v>
      </c>
      <c r="B3070" s="311" t="s">
        <v>1946</v>
      </c>
      <c r="C3070" s="315" t="s">
        <v>1005</v>
      </c>
      <c r="D3070" s="293" t="s">
        <v>28</v>
      </c>
      <c r="E3070" s="321">
        <v>8</v>
      </c>
      <c r="F3070" s="79"/>
    </row>
    <row r="3071" spans="1:6" ht="25.5">
      <c r="A3071" s="310">
        <v>16.196999999999999</v>
      </c>
      <c r="B3071" s="311" t="s">
        <v>1946</v>
      </c>
      <c r="C3071" s="302" t="s">
        <v>1006</v>
      </c>
      <c r="D3071" s="293" t="s">
        <v>28</v>
      </c>
      <c r="E3071" s="294">
        <v>135</v>
      </c>
      <c r="F3071" s="79"/>
    </row>
    <row r="3072" spans="1:6" ht="25.5">
      <c r="A3072" s="310">
        <v>16.198</v>
      </c>
      <c r="B3072" s="311" t="s">
        <v>1946</v>
      </c>
      <c r="C3072" s="302" t="s">
        <v>1007</v>
      </c>
      <c r="D3072" s="293" t="s">
        <v>28</v>
      </c>
      <c r="E3072" s="294">
        <v>140</v>
      </c>
      <c r="F3072" s="79"/>
    </row>
    <row r="3073" spans="1:6">
      <c r="A3073" s="310">
        <v>16.199000000000002</v>
      </c>
      <c r="B3073" s="311" t="s">
        <v>1946</v>
      </c>
      <c r="C3073" s="302" t="s">
        <v>1008</v>
      </c>
      <c r="D3073" s="293" t="s">
        <v>28</v>
      </c>
      <c r="E3073" s="294">
        <v>110</v>
      </c>
      <c r="F3073" s="79"/>
    </row>
    <row r="3074" spans="1:6">
      <c r="A3074" s="320">
        <v>16.2</v>
      </c>
      <c r="B3074" s="311" t="s">
        <v>1946</v>
      </c>
      <c r="C3074" s="302" t="s">
        <v>1009</v>
      </c>
      <c r="D3074" s="293" t="s">
        <v>1010</v>
      </c>
      <c r="E3074" s="294">
        <v>2</v>
      </c>
      <c r="F3074" s="79"/>
    </row>
    <row r="3075" spans="1:6">
      <c r="A3075" s="310">
        <v>16.201000000000001</v>
      </c>
      <c r="B3075" s="311" t="s">
        <v>1946</v>
      </c>
      <c r="C3075" s="302" t="s">
        <v>1011</v>
      </c>
      <c r="D3075" s="293" t="s">
        <v>105</v>
      </c>
      <c r="E3075" s="294">
        <v>3</v>
      </c>
      <c r="F3075" s="79"/>
    </row>
    <row r="3076" spans="1:6" ht="25.5">
      <c r="A3076" s="310">
        <v>16.202000000000002</v>
      </c>
      <c r="B3076" s="311" t="s">
        <v>1946</v>
      </c>
      <c r="C3076" s="302" t="s">
        <v>1012</v>
      </c>
      <c r="D3076" s="293" t="s">
        <v>28</v>
      </c>
      <c r="E3076" s="294">
        <v>31</v>
      </c>
      <c r="F3076" s="79"/>
    </row>
    <row r="3077" spans="1:6" ht="25.5">
      <c r="A3077" s="310">
        <v>16.202999999999999</v>
      </c>
      <c r="B3077" s="311" t="s">
        <v>1946</v>
      </c>
      <c r="C3077" s="302" t="s">
        <v>1013</v>
      </c>
      <c r="D3077" s="293" t="s">
        <v>28</v>
      </c>
      <c r="E3077" s="294">
        <v>5</v>
      </c>
      <c r="F3077" s="79"/>
    </row>
    <row r="3078" spans="1:6" ht="25.5">
      <c r="A3078" s="310">
        <v>16.204000000000001</v>
      </c>
      <c r="B3078" s="311" t="s">
        <v>1946</v>
      </c>
      <c r="C3078" s="302" t="s">
        <v>1014</v>
      </c>
      <c r="D3078" s="293" t="s">
        <v>28</v>
      </c>
      <c r="E3078" s="294">
        <v>13</v>
      </c>
      <c r="F3078" s="79"/>
    </row>
    <row r="3079" spans="1:6">
      <c r="A3079" s="310">
        <v>16.204999999999998</v>
      </c>
      <c r="B3079" s="311" t="s">
        <v>1946</v>
      </c>
      <c r="C3079" s="302" t="s">
        <v>1015</v>
      </c>
      <c r="D3079" s="293" t="s">
        <v>28</v>
      </c>
      <c r="E3079" s="294">
        <v>600</v>
      </c>
      <c r="F3079" s="79"/>
    </row>
    <row r="3080" spans="1:6" ht="25.5">
      <c r="A3080" s="310">
        <v>16.2059999999999</v>
      </c>
      <c r="B3080" s="311" t="s">
        <v>1946</v>
      </c>
      <c r="C3080" s="302" t="s">
        <v>1016</v>
      </c>
      <c r="D3080" s="293" t="s">
        <v>28</v>
      </c>
      <c r="E3080" s="294">
        <v>650</v>
      </c>
      <c r="F3080" s="79"/>
    </row>
    <row r="3081" spans="1:6">
      <c r="A3081" s="310">
        <v>16.206999999999901</v>
      </c>
      <c r="B3081" s="311" t="s">
        <v>1946</v>
      </c>
      <c r="C3081" s="315" t="s">
        <v>1017</v>
      </c>
      <c r="D3081" s="311" t="s">
        <v>28</v>
      </c>
      <c r="E3081" s="321">
        <v>650</v>
      </c>
      <c r="F3081" s="79"/>
    </row>
    <row r="3082" spans="1:6" ht="25.5">
      <c r="A3082" s="310">
        <v>16.207999999999899</v>
      </c>
      <c r="B3082" s="311" t="s">
        <v>1946</v>
      </c>
      <c r="C3082" s="302" t="s">
        <v>1018</v>
      </c>
      <c r="D3082" s="293" t="s">
        <v>28</v>
      </c>
      <c r="E3082" s="294">
        <v>10</v>
      </c>
      <c r="F3082" s="79"/>
    </row>
    <row r="3083" spans="1:6" ht="25.5">
      <c r="A3083" s="310">
        <v>16.2089999999999</v>
      </c>
      <c r="B3083" s="311" t="s">
        <v>1946</v>
      </c>
      <c r="C3083" s="302" t="s">
        <v>1019</v>
      </c>
      <c r="D3083" s="293" t="s">
        <v>28</v>
      </c>
      <c r="E3083" s="294">
        <v>40</v>
      </c>
      <c r="F3083" s="79"/>
    </row>
    <row r="3084" spans="1:6">
      <c r="A3084" s="320">
        <v>16.209999999999901</v>
      </c>
      <c r="B3084" s="311" t="s">
        <v>1946</v>
      </c>
      <c r="C3084" s="302" t="s">
        <v>1011</v>
      </c>
      <c r="D3084" s="293" t="s">
        <v>1010</v>
      </c>
      <c r="E3084" s="294">
        <v>1</v>
      </c>
      <c r="F3084" s="79"/>
    </row>
    <row r="3085" spans="1:6">
      <c r="A3085" s="310">
        <v>16.210999999999899</v>
      </c>
      <c r="B3085" s="311" t="s">
        <v>1946</v>
      </c>
      <c r="C3085" s="302" t="s">
        <v>1020</v>
      </c>
      <c r="D3085" s="293" t="s">
        <v>28</v>
      </c>
      <c r="E3085" s="294">
        <v>15</v>
      </c>
      <c r="F3085" s="79"/>
    </row>
    <row r="3086" spans="1:6" ht="38.25">
      <c r="A3086" s="310">
        <v>16.2119999999999</v>
      </c>
      <c r="B3086" s="311" t="s">
        <v>1946</v>
      </c>
      <c r="C3086" s="302" t="s">
        <v>1021</v>
      </c>
      <c r="D3086" s="293" t="s">
        <v>28</v>
      </c>
      <c r="E3086" s="294">
        <v>20</v>
      </c>
      <c r="F3086" s="79"/>
    </row>
    <row r="3087" spans="1:6">
      <c r="A3087" s="310">
        <v>16.212999999999901</v>
      </c>
      <c r="B3087" s="311" t="s">
        <v>1946</v>
      </c>
      <c r="C3087" s="302" t="s">
        <v>1015</v>
      </c>
      <c r="D3087" s="293" t="s">
        <v>28</v>
      </c>
      <c r="E3087" s="294">
        <v>1100</v>
      </c>
      <c r="F3087" s="79"/>
    </row>
    <row r="3088" spans="1:6" ht="25.5">
      <c r="A3088" s="310">
        <v>16.213999999999899</v>
      </c>
      <c r="B3088" s="311" t="s">
        <v>1946</v>
      </c>
      <c r="C3088" s="302" t="s">
        <v>1016</v>
      </c>
      <c r="D3088" s="293" t="s">
        <v>28</v>
      </c>
      <c r="E3088" s="294">
        <v>1200</v>
      </c>
      <c r="F3088" s="79"/>
    </row>
    <row r="3089" spans="1:6">
      <c r="A3089" s="310">
        <v>16.2149999999999</v>
      </c>
      <c r="B3089" s="311" t="s">
        <v>1946</v>
      </c>
      <c r="C3089" s="302" t="s">
        <v>1022</v>
      </c>
      <c r="D3089" s="293" t="s">
        <v>28</v>
      </c>
      <c r="E3089" s="294">
        <v>1100</v>
      </c>
      <c r="F3089" s="79"/>
    </row>
    <row r="3090" spans="1:6" ht="25.5">
      <c r="A3090" s="310">
        <v>16.215999999999902</v>
      </c>
      <c r="B3090" s="311" t="s">
        <v>1946</v>
      </c>
      <c r="C3090" s="302" t="s">
        <v>1023</v>
      </c>
      <c r="D3090" s="293" t="s">
        <v>28</v>
      </c>
      <c r="E3090" s="294">
        <v>15</v>
      </c>
      <c r="F3090" s="79"/>
    </row>
    <row r="3091" spans="1:6" ht="38.25">
      <c r="A3091" s="310">
        <v>16.216999999999899</v>
      </c>
      <c r="B3091" s="311" t="s">
        <v>1946</v>
      </c>
      <c r="C3091" s="302" t="s">
        <v>1726</v>
      </c>
      <c r="D3091" s="293" t="s">
        <v>32</v>
      </c>
      <c r="E3091" s="294">
        <v>1</v>
      </c>
      <c r="F3091" s="79"/>
    </row>
    <row r="3092" spans="1:6">
      <c r="A3092" s="310">
        <v>16.2179999999999</v>
      </c>
      <c r="B3092" s="311" t="s">
        <v>1946</v>
      </c>
      <c r="C3092" s="315" t="s">
        <v>1024</v>
      </c>
      <c r="D3092" s="311" t="s">
        <v>28</v>
      </c>
      <c r="E3092" s="321">
        <v>16</v>
      </c>
      <c r="F3092" s="79"/>
    </row>
    <row r="3093" spans="1:6">
      <c r="A3093" s="310">
        <v>16.218999999999902</v>
      </c>
      <c r="B3093" s="311" t="s">
        <v>1946</v>
      </c>
      <c r="C3093" s="302" t="s">
        <v>862</v>
      </c>
      <c r="D3093" s="293" t="s">
        <v>28</v>
      </c>
      <c r="E3093" s="294">
        <v>42</v>
      </c>
      <c r="F3093" s="79"/>
    </row>
    <row r="3094" spans="1:6" ht="25.5">
      <c r="A3094" s="320">
        <v>16.219999999999899</v>
      </c>
      <c r="B3094" s="311" t="s">
        <v>1946</v>
      </c>
      <c r="C3094" s="302" t="s">
        <v>1000</v>
      </c>
      <c r="D3094" s="293" t="s">
        <v>149</v>
      </c>
      <c r="E3094" s="294">
        <v>1</v>
      </c>
      <c r="F3094" s="79"/>
    </row>
    <row r="3095" spans="1:6" ht="25.5">
      <c r="A3095" s="310">
        <v>16.220999999999901</v>
      </c>
      <c r="B3095" s="311" t="s">
        <v>1946</v>
      </c>
      <c r="C3095" s="302" t="s">
        <v>1025</v>
      </c>
      <c r="D3095" s="293" t="s">
        <v>149</v>
      </c>
      <c r="E3095" s="294">
        <v>2</v>
      </c>
      <c r="F3095" s="79"/>
    </row>
    <row r="3096" spans="1:6" ht="38.25">
      <c r="A3096" s="310">
        <v>16.221999999999898</v>
      </c>
      <c r="B3096" s="311" t="s">
        <v>1946</v>
      </c>
      <c r="C3096" s="302" t="s">
        <v>1026</v>
      </c>
      <c r="D3096" s="293" t="s">
        <v>149</v>
      </c>
      <c r="E3096" s="294">
        <v>1</v>
      </c>
      <c r="F3096" s="79"/>
    </row>
    <row r="3097" spans="1:6">
      <c r="A3097" s="310">
        <v>16.2229999999999</v>
      </c>
      <c r="B3097" s="311" t="s">
        <v>1946</v>
      </c>
      <c r="C3097" s="302" t="s">
        <v>1027</v>
      </c>
      <c r="D3097" s="293" t="s">
        <v>28</v>
      </c>
      <c r="E3097" s="294">
        <v>58</v>
      </c>
      <c r="F3097" s="79"/>
    </row>
    <row r="3098" spans="1:6" ht="38.25">
      <c r="A3098" s="310">
        <v>16.223999999999901</v>
      </c>
      <c r="B3098" s="311" t="s">
        <v>1946</v>
      </c>
      <c r="C3098" s="302" t="s">
        <v>1028</v>
      </c>
      <c r="D3098" s="293" t="s">
        <v>28</v>
      </c>
      <c r="E3098" s="294">
        <v>50</v>
      </c>
      <c r="F3098" s="79"/>
    </row>
    <row r="3099" spans="1:6" ht="38.25">
      <c r="A3099" s="310">
        <v>16.224999999999898</v>
      </c>
      <c r="B3099" s="311" t="s">
        <v>1946</v>
      </c>
      <c r="C3099" s="302" t="s">
        <v>1727</v>
      </c>
      <c r="D3099" s="293" t="s">
        <v>28</v>
      </c>
      <c r="E3099" s="294">
        <v>50</v>
      </c>
      <c r="F3099" s="79"/>
    </row>
    <row r="3100" spans="1:6" ht="38.25">
      <c r="A3100" s="310">
        <v>16.2259999999999</v>
      </c>
      <c r="B3100" s="311" t="s">
        <v>1946</v>
      </c>
      <c r="C3100" s="302" t="s">
        <v>1029</v>
      </c>
      <c r="D3100" s="293" t="s">
        <v>28</v>
      </c>
      <c r="E3100" s="294">
        <v>43</v>
      </c>
      <c r="F3100" s="79"/>
    </row>
    <row r="3101" spans="1:6">
      <c r="A3101" s="310">
        <v>16.226999999999901</v>
      </c>
      <c r="B3101" s="311" t="s">
        <v>1946</v>
      </c>
      <c r="C3101" s="302" t="s">
        <v>1030</v>
      </c>
      <c r="D3101" s="293" t="s">
        <v>1010</v>
      </c>
      <c r="E3101" s="294">
        <v>3</v>
      </c>
      <c r="F3101" s="79"/>
    </row>
    <row r="3102" spans="1:6" ht="25.5">
      <c r="A3102" s="310">
        <v>16.227999999999899</v>
      </c>
      <c r="B3102" s="311" t="s">
        <v>1946</v>
      </c>
      <c r="C3102" s="302" t="s">
        <v>1031</v>
      </c>
      <c r="D3102" s="293" t="s">
        <v>28</v>
      </c>
      <c r="E3102" s="294">
        <v>150</v>
      </c>
      <c r="F3102" s="79"/>
    </row>
    <row r="3103" spans="1:6">
      <c r="A3103" s="310">
        <v>16.2289999999999</v>
      </c>
      <c r="B3103" s="311" t="s">
        <v>1946</v>
      </c>
      <c r="C3103" s="302" t="s">
        <v>1032</v>
      </c>
      <c r="D3103" s="293" t="s">
        <v>1010</v>
      </c>
      <c r="E3103" s="294">
        <v>3</v>
      </c>
      <c r="F3103" s="79"/>
    </row>
    <row r="3104" spans="1:6">
      <c r="A3104" s="320">
        <v>16.229999999999901</v>
      </c>
      <c r="B3104" s="311" t="s">
        <v>1946</v>
      </c>
      <c r="C3104" s="302" t="s">
        <v>1015</v>
      </c>
      <c r="D3104" s="293" t="s">
        <v>28</v>
      </c>
      <c r="E3104" s="294">
        <v>600</v>
      </c>
      <c r="F3104" s="79"/>
    </row>
    <row r="3105" spans="1:6" ht="25.5">
      <c r="A3105" s="310">
        <v>16.230999999999899</v>
      </c>
      <c r="B3105" s="311" t="s">
        <v>1946</v>
      </c>
      <c r="C3105" s="302" t="s">
        <v>1016</v>
      </c>
      <c r="D3105" s="293" t="s">
        <v>28</v>
      </c>
      <c r="E3105" s="294">
        <v>700</v>
      </c>
      <c r="F3105" s="79"/>
    </row>
    <row r="3106" spans="1:6">
      <c r="A3106" s="310">
        <v>16.2319999999999</v>
      </c>
      <c r="B3106" s="311" t="s">
        <v>1946</v>
      </c>
      <c r="C3106" s="302" t="s">
        <v>1033</v>
      </c>
      <c r="D3106" s="293" t="s">
        <v>28</v>
      </c>
      <c r="E3106" s="294">
        <v>600</v>
      </c>
      <c r="F3106" s="79"/>
    </row>
    <row r="3107" spans="1:6">
      <c r="A3107" s="310">
        <v>16.232999999999901</v>
      </c>
      <c r="B3107" s="311" t="s">
        <v>1946</v>
      </c>
      <c r="C3107" s="302" t="s">
        <v>1015</v>
      </c>
      <c r="D3107" s="293" t="s">
        <v>28</v>
      </c>
      <c r="E3107" s="294">
        <v>42</v>
      </c>
      <c r="F3107" s="79"/>
    </row>
    <row r="3108" spans="1:6" ht="25.5">
      <c r="A3108" s="310">
        <v>16.233999999999899</v>
      </c>
      <c r="B3108" s="311" t="s">
        <v>1946</v>
      </c>
      <c r="C3108" s="302" t="s">
        <v>1034</v>
      </c>
      <c r="D3108" s="293" t="s">
        <v>28</v>
      </c>
      <c r="E3108" s="294">
        <v>100</v>
      </c>
      <c r="F3108" s="79"/>
    </row>
    <row r="3109" spans="1:6" ht="25.5">
      <c r="A3109" s="310">
        <v>16.2349999999999</v>
      </c>
      <c r="B3109" s="311" t="s">
        <v>1946</v>
      </c>
      <c r="C3109" s="302" t="s">
        <v>1035</v>
      </c>
      <c r="D3109" s="293" t="s">
        <v>149</v>
      </c>
      <c r="E3109" s="294">
        <v>1</v>
      </c>
      <c r="F3109" s="79"/>
    </row>
    <row r="3110" spans="1:6" ht="25.5">
      <c r="A3110" s="310">
        <v>16.235999999999901</v>
      </c>
      <c r="B3110" s="311" t="s">
        <v>1946</v>
      </c>
      <c r="C3110" s="302" t="s">
        <v>1036</v>
      </c>
      <c r="D3110" s="293" t="s">
        <v>28</v>
      </c>
      <c r="E3110" s="294">
        <v>28</v>
      </c>
      <c r="F3110" s="79"/>
    </row>
    <row r="3111" spans="1:6" ht="25.5">
      <c r="A3111" s="310">
        <v>16.236999999999899</v>
      </c>
      <c r="B3111" s="311" t="s">
        <v>1946</v>
      </c>
      <c r="C3111" s="302" t="s">
        <v>1037</v>
      </c>
      <c r="D3111" s="293" t="s">
        <v>28</v>
      </c>
      <c r="E3111" s="294">
        <v>66</v>
      </c>
      <c r="F3111" s="79"/>
    </row>
    <row r="3112" spans="1:6" ht="38.25">
      <c r="A3112" s="310">
        <v>16.2379999999999</v>
      </c>
      <c r="B3112" s="311" t="s">
        <v>1946</v>
      </c>
      <c r="C3112" s="302" t="s">
        <v>1038</v>
      </c>
      <c r="D3112" s="293" t="s">
        <v>28</v>
      </c>
      <c r="E3112" s="294">
        <v>25</v>
      </c>
      <c r="F3112" s="79"/>
    </row>
    <row r="3113" spans="1:6">
      <c r="A3113" s="310">
        <v>16.238999999999901</v>
      </c>
      <c r="B3113" s="311" t="s">
        <v>1946</v>
      </c>
      <c r="C3113" s="302" t="s">
        <v>1030</v>
      </c>
      <c r="D3113" s="293" t="s">
        <v>105</v>
      </c>
      <c r="E3113" s="294">
        <v>1</v>
      </c>
      <c r="F3113" s="79"/>
    </row>
    <row r="3114" spans="1:6" ht="25.5">
      <c r="A3114" s="320">
        <v>16.239999999999899</v>
      </c>
      <c r="B3114" s="311" t="s">
        <v>1946</v>
      </c>
      <c r="C3114" s="302" t="s">
        <v>1039</v>
      </c>
      <c r="D3114" s="293" t="s">
        <v>28</v>
      </c>
      <c r="E3114" s="294">
        <v>80</v>
      </c>
      <c r="F3114" s="79"/>
    </row>
    <row r="3115" spans="1:6">
      <c r="A3115" s="310">
        <v>16.2409999999999</v>
      </c>
      <c r="B3115" s="311" t="s">
        <v>1946</v>
      </c>
      <c r="C3115" s="302" t="s">
        <v>1032</v>
      </c>
      <c r="D3115" s="293" t="s">
        <v>105</v>
      </c>
      <c r="E3115" s="294">
        <v>1</v>
      </c>
      <c r="F3115" s="79"/>
    </row>
    <row r="3116" spans="1:6" ht="25.5">
      <c r="A3116" s="310">
        <v>16.241999999999901</v>
      </c>
      <c r="B3116" s="311" t="s">
        <v>1946</v>
      </c>
      <c r="C3116" s="302" t="s">
        <v>1040</v>
      </c>
      <c r="D3116" s="293" t="s">
        <v>149</v>
      </c>
      <c r="E3116" s="294">
        <v>1</v>
      </c>
      <c r="F3116" s="79"/>
    </row>
    <row r="3117" spans="1:6">
      <c r="A3117" s="310">
        <v>16.242999999999899</v>
      </c>
      <c r="B3117" s="311" t="s">
        <v>1946</v>
      </c>
      <c r="C3117" s="315" t="s">
        <v>992</v>
      </c>
      <c r="D3117" s="292" t="s">
        <v>149</v>
      </c>
      <c r="E3117" s="316">
        <v>1</v>
      </c>
      <c r="F3117" s="79"/>
    </row>
    <row r="3118" spans="1:6" ht="15.75" thickBot="1">
      <c r="A3118" s="132"/>
      <c r="B3118" s="133"/>
      <c r="C3118" s="134"/>
      <c r="D3118" s="135"/>
      <c r="E3118" s="136"/>
      <c r="F3118" s="79"/>
    </row>
  </sheetData>
  <mergeCells count="596">
    <mergeCell ref="C2321:E2321"/>
    <mergeCell ref="A2324:E2324"/>
    <mergeCell ref="C2326:E2326"/>
    <mergeCell ref="C2328:E2328"/>
    <mergeCell ref="C2330:E2330"/>
    <mergeCell ref="A2341:E2341"/>
    <mergeCell ref="C2343:E2343"/>
    <mergeCell ref="A2340:E2340"/>
    <mergeCell ref="C2342:E2342"/>
    <mergeCell ref="C2390:E2390"/>
    <mergeCell ref="C2391:E2391"/>
    <mergeCell ref="C2395:E2395"/>
    <mergeCell ref="A2374:E2374"/>
    <mergeCell ref="C2393:E2393"/>
    <mergeCell ref="C2376:E2376"/>
    <mergeCell ref="C2345:E2345"/>
    <mergeCell ref="C2347:E2347"/>
    <mergeCell ref="A2357:E2357"/>
    <mergeCell ref="C2359:E2359"/>
    <mergeCell ref="C2361:E2361"/>
    <mergeCell ref="C2363:E2363"/>
    <mergeCell ref="A2356:E2356"/>
    <mergeCell ref="C2358:E2358"/>
    <mergeCell ref="A2373:E2373"/>
    <mergeCell ref="C2375:E2375"/>
    <mergeCell ref="C2378:E2378"/>
    <mergeCell ref="A2388:E2388"/>
    <mergeCell ref="A2389:E2389"/>
    <mergeCell ref="A2316:E2316"/>
    <mergeCell ref="C2319:E2319"/>
    <mergeCell ref="A2158:E2158"/>
    <mergeCell ref="D2009:E2009"/>
    <mergeCell ref="A854:E854"/>
    <mergeCell ref="D2010:E2010"/>
    <mergeCell ref="D2011:E2011"/>
    <mergeCell ref="A864:E864"/>
    <mergeCell ref="A867:E867"/>
    <mergeCell ref="A2317:E2317"/>
    <mergeCell ref="A2019:C2020"/>
    <mergeCell ref="D2019:E2019"/>
    <mergeCell ref="D2020:E2020"/>
    <mergeCell ref="A2310:E2310"/>
    <mergeCell ref="C2312:E2312"/>
    <mergeCell ref="C2314:E2314"/>
    <mergeCell ref="A1039:E1039"/>
    <mergeCell ref="A1045:E1045"/>
    <mergeCell ref="A1036:E1036"/>
    <mergeCell ref="A1005:E1005"/>
    <mergeCell ref="A1008:E1008"/>
    <mergeCell ref="A1011:E1011"/>
    <mergeCell ref="A870:E870"/>
    <mergeCell ref="A1001:E1001"/>
    <mergeCell ref="A836:E836"/>
    <mergeCell ref="A839:E839"/>
    <mergeCell ref="A767:E767"/>
    <mergeCell ref="A775:E775"/>
    <mergeCell ref="A794:E794"/>
    <mergeCell ref="A807:E807"/>
    <mergeCell ref="A586:E586"/>
    <mergeCell ref="A696:A698"/>
    <mergeCell ref="C696:C698"/>
    <mergeCell ref="B701:E701"/>
    <mergeCell ref="A702:E702"/>
    <mergeCell ref="A704:E704"/>
    <mergeCell ref="A710:E710"/>
    <mergeCell ref="A803:E803"/>
    <mergeCell ref="A804:E804"/>
    <mergeCell ref="A805:E805"/>
    <mergeCell ref="A806:E806"/>
    <mergeCell ref="A730:E730"/>
    <mergeCell ref="A744:E744"/>
    <mergeCell ref="A756:E756"/>
    <mergeCell ref="A5:E5"/>
    <mergeCell ref="A6:E6"/>
    <mergeCell ref="A7:E7"/>
    <mergeCell ref="A8:E8"/>
    <mergeCell ref="A9:E9"/>
    <mergeCell ref="A15:E15"/>
    <mergeCell ref="A16:E16"/>
    <mergeCell ref="A21:C21"/>
    <mergeCell ref="B22:E22"/>
    <mergeCell ref="A2790:E2790"/>
    <mergeCell ref="A2791:E2791"/>
    <mergeCell ref="A25:C28"/>
    <mergeCell ref="D25:E25"/>
    <mergeCell ref="D26:E26"/>
    <mergeCell ref="D27:E27"/>
    <mergeCell ref="D28:E28"/>
    <mergeCell ref="A29:A31"/>
    <mergeCell ref="C29:C31"/>
    <mergeCell ref="A65:C68"/>
    <mergeCell ref="D65:E65"/>
    <mergeCell ref="D66:E66"/>
    <mergeCell ref="D68:E68"/>
    <mergeCell ref="A33:E33"/>
    <mergeCell ref="A43:E43"/>
    <mergeCell ref="A860:E860"/>
    <mergeCell ref="A848:E848"/>
    <mergeCell ref="C2295:E2295"/>
    <mergeCell ref="C2299:E2299"/>
    <mergeCell ref="C2311:E2311"/>
    <mergeCell ref="B128:E128"/>
    <mergeCell ref="A814:E814"/>
    <mergeCell ref="A819:C819"/>
    <mergeCell ref="A813:E813"/>
    <mergeCell ref="D2807:E2807"/>
    <mergeCell ref="D2798:E2798"/>
    <mergeCell ref="D2799:E2799"/>
    <mergeCell ref="D2800:E2800"/>
    <mergeCell ref="D2808:E2808"/>
    <mergeCell ref="A2792:E2792"/>
    <mergeCell ref="A2793:E2793"/>
    <mergeCell ref="A2806:C2809"/>
    <mergeCell ref="D2806:E2806"/>
    <mergeCell ref="A2794:E2794"/>
    <mergeCell ref="A2796:E2796"/>
    <mergeCell ref="C2586:E2586"/>
    <mergeCell ref="A2863:A2865"/>
    <mergeCell ref="C2863:C2865"/>
    <mergeCell ref="A2843:E2843"/>
    <mergeCell ref="A2844:E2844"/>
    <mergeCell ref="A2845:E2845"/>
    <mergeCell ref="A2846:E2846"/>
    <mergeCell ref="A2847:E2847"/>
    <mergeCell ref="A2850:E2850"/>
    <mergeCell ref="A2849:E2849"/>
    <mergeCell ref="D2853:E2853"/>
    <mergeCell ref="D2852:E2852"/>
    <mergeCell ref="D2851:E2851"/>
    <mergeCell ref="A2859:C2862"/>
    <mergeCell ref="D2859:E2859"/>
    <mergeCell ref="D2860:E2860"/>
    <mergeCell ref="D2861:E2861"/>
    <mergeCell ref="D2862:E2862"/>
    <mergeCell ref="D2809:E2809"/>
    <mergeCell ref="A2764:A2766"/>
    <mergeCell ref="C2764:C2766"/>
    <mergeCell ref="A2804:E2804"/>
    <mergeCell ref="A2810:A2812"/>
    <mergeCell ref="C2810:C2812"/>
    <mergeCell ref="A2502:E2502"/>
    <mergeCell ref="A2511:E2511"/>
    <mergeCell ref="D2512:E2512"/>
    <mergeCell ref="A2409:E2409"/>
    <mergeCell ref="A2685:E2685"/>
    <mergeCell ref="A2686:E2686"/>
    <mergeCell ref="A2633:E2633"/>
    <mergeCell ref="A2634:E2634"/>
    <mergeCell ref="A2623:E2623"/>
    <mergeCell ref="A2624:E2624"/>
    <mergeCell ref="A2625:E2625"/>
    <mergeCell ref="A2627:E2627"/>
    <mergeCell ref="C2604:E2604"/>
    <mergeCell ref="C2528:E2528"/>
    <mergeCell ref="C2531:E2531"/>
    <mergeCell ref="C2562:E2562"/>
    <mergeCell ref="C2571:E2571"/>
    <mergeCell ref="C2575:E2575"/>
    <mergeCell ref="B2647:B2649"/>
    <mergeCell ref="C2647:C2649"/>
    <mergeCell ref="D2647:D2649"/>
    <mergeCell ref="E2647:E2649"/>
    <mergeCell ref="C2602:E2602"/>
    <mergeCell ref="C2583:E2583"/>
    <mergeCell ref="A2744:E2744"/>
    <mergeCell ref="A2745:E2745"/>
    <mergeCell ref="A2746:E2746"/>
    <mergeCell ref="A2747:E2747"/>
    <mergeCell ref="A2408:E2408"/>
    <mergeCell ref="A2411:E2411"/>
    <mergeCell ref="A2415:E2415"/>
    <mergeCell ref="A2416:E2416"/>
    <mergeCell ref="D2417:E2417"/>
    <mergeCell ref="D2418:E2418"/>
    <mergeCell ref="D2419:E2419"/>
    <mergeCell ref="D2520:E2521"/>
    <mergeCell ref="A2510:E2510"/>
    <mergeCell ref="A2518:E2518"/>
    <mergeCell ref="A2520:C2523"/>
    <mergeCell ref="D2420:E2420"/>
    <mergeCell ref="A2430:A2432"/>
    <mergeCell ref="B2430:B2432"/>
    <mergeCell ref="A2498:E2498"/>
    <mergeCell ref="A2426:C2429"/>
    <mergeCell ref="A2493:E2493"/>
    <mergeCell ref="D2426:E2427"/>
    <mergeCell ref="C2430:C2432"/>
    <mergeCell ref="D2430:D2432"/>
    <mergeCell ref="A2593:E2593"/>
    <mergeCell ref="C2597:E2597"/>
    <mergeCell ref="A2688:E2688"/>
    <mergeCell ref="A2651:E2651"/>
    <mergeCell ref="A2684:E2684"/>
    <mergeCell ref="B2708:B2709"/>
    <mergeCell ref="C2708:C2709"/>
    <mergeCell ref="D2708:D2709"/>
    <mergeCell ref="E2708:E2709"/>
    <mergeCell ref="A2708:A2709"/>
    <mergeCell ref="C2484:E2484"/>
    <mergeCell ref="C2489:E2489"/>
    <mergeCell ref="A2524:A2526"/>
    <mergeCell ref="A2748:E2748"/>
    <mergeCell ref="A2750:E2750"/>
    <mergeCell ref="A2504:E2504"/>
    <mergeCell ref="D2705:E2705"/>
    <mergeCell ref="D2706:E2706"/>
    <mergeCell ref="B2652:B2664"/>
    <mergeCell ref="A2665:E2665"/>
    <mergeCell ref="A2643:C2646"/>
    <mergeCell ref="A2702:E2702"/>
    <mergeCell ref="A2704:C2707"/>
    <mergeCell ref="A2694:E2694"/>
    <mergeCell ref="A2695:E2695"/>
    <mergeCell ref="A2687:E2687"/>
    <mergeCell ref="D2707:E2707"/>
    <mergeCell ref="A2676:E2676"/>
    <mergeCell ref="B2666:B2675"/>
    <mergeCell ref="B2677:B2681"/>
    <mergeCell ref="D2643:E2644"/>
    <mergeCell ref="D2704:E2704"/>
    <mergeCell ref="A2587:E2587"/>
    <mergeCell ref="A2589:E2589"/>
    <mergeCell ref="D2522:E2523"/>
    <mergeCell ref="A2797:E2797"/>
    <mergeCell ref="D2645:E2646"/>
    <mergeCell ref="A2647:A2649"/>
    <mergeCell ref="A2500:E2500"/>
    <mergeCell ref="A2501:E2501"/>
    <mergeCell ref="D2428:E2429"/>
    <mergeCell ref="E2430:E2432"/>
    <mergeCell ref="C2434:E2434"/>
    <mergeCell ref="A2436:E2436"/>
    <mergeCell ref="C2437:E2437"/>
    <mergeCell ref="C2494:E2494"/>
    <mergeCell ref="A2497:E2497"/>
    <mergeCell ref="A2503:E2503"/>
    <mergeCell ref="C2450:E2450"/>
    <mergeCell ref="C2463:E2463"/>
    <mergeCell ref="A2473:E2473"/>
    <mergeCell ref="C2474:E2474"/>
    <mergeCell ref="A2483:E2483"/>
    <mergeCell ref="D2514:E2514"/>
    <mergeCell ref="A2751:E2751"/>
    <mergeCell ref="A2626:E2626"/>
    <mergeCell ref="A2758:E2758"/>
    <mergeCell ref="A2760:C2763"/>
    <mergeCell ref="D511:E511"/>
    <mergeCell ref="D512:E512"/>
    <mergeCell ref="A526:C529"/>
    <mergeCell ref="A506:E506"/>
    <mergeCell ref="A513:A515"/>
    <mergeCell ref="B2524:B2526"/>
    <mergeCell ref="C2524:C2526"/>
    <mergeCell ref="A2449:E2449"/>
    <mergeCell ref="B142:D142"/>
    <mergeCell ref="A618:E618"/>
    <mergeCell ref="A661:E661"/>
    <mergeCell ref="A692:C695"/>
    <mergeCell ref="D692:E692"/>
    <mergeCell ref="D693:E693"/>
    <mergeCell ref="D694:E694"/>
    <mergeCell ref="D695:E695"/>
    <mergeCell ref="A530:A532"/>
    <mergeCell ref="C530:C532"/>
    <mergeCell ref="B535:E535"/>
    <mergeCell ref="C513:C515"/>
    <mergeCell ref="B518:E518"/>
    <mergeCell ref="A519:E519"/>
    <mergeCell ref="A536:E536"/>
    <mergeCell ref="D2513:E2513"/>
    <mergeCell ref="A546:E546"/>
    <mergeCell ref="A452:A454"/>
    <mergeCell ref="C452:C454"/>
    <mergeCell ref="B457:E457"/>
    <mergeCell ref="A458:E458"/>
    <mergeCell ref="A467:E467"/>
    <mergeCell ref="A468:E468"/>
    <mergeCell ref="A448:C451"/>
    <mergeCell ref="D448:E448"/>
    <mergeCell ref="D449:E449"/>
    <mergeCell ref="D450:E450"/>
    <mergeCell ref="D451:E451"/>
    <mergeCell ref="D526:E526"/>
    <mergeCell ref="D527:E527"/>
    <mergeCell ref="D528:E528"/>
    <mergeCell ref="D529:E529"/>
    <mergeCell ref="A474:E474"/>
    <mergeCell ref="A484:E484"/>
    <mergeCell ref="A490:E490"/>
    <mergeCell ref="A499:E499"/>
    <mergeCell ref="A504:E504"/>
    <mergeCell ref="A509:C512"/>
    <mergeCell ref="D509:E509"/>
    <mergeCell ref="D510:E510"/>
    <mergeCell ref="A368:E368"/>
    <mergeCell ref="A381:E381"/>
    <mergeCell ref="A393:E393"/>
    <mergeCell ref="A405:E405"/>
    <mergeCell ref="A416:E416"/>
    <mergeCell ref="A424:E424"/>
    <mergeCell ref="A349:A351"/>
    <mergeCell ref="C349:C351"/>
    <mergeCell ref="B354:E354"/>
    <mergeCell ref="A355:E355"/>
    <mergeCell ref="A357:E357"/>
    <mergeCell ref="A364:E364"/>
    <mergeCell ref="A345:C348"/>
    <mergeCell ref="D345:E345"/>
    <mergeCell ref="A234:A236"/>
    <mergeCell ref="C234:C236"/>
    <mergeCell ref="B239:E239"/>
    <mergeCell ref="A240:E240"/>
    <mergeCell ref="A248:E248"/>
    <mergeCell ref="A274:E274"/>
    <mergeCell ref="A217:A219"/>
    <mergeCell ref="C217:C219"/>
    <mergeCell ref="B222:E222"/>
    <mergeCell ref="A223:E223"/>
    <mergeCell ref="A230:C233"/>
    <mergeCell ref="D230:E230"/>
    <mergeCell ref="D231:E231"/>
    <mergeCell ref="D232:E232"/>
    <mergeCell ref="D233:E233"/>
    <mergeCell ref="D149:E149"/>
    <mergeCell ref="D150:E150"/>
    <mergeCell ref="D151:E151"/>
    <mergeCell ref="A152:A154"/>
    <mergeCell ref="C152:C154"/>
    <mergeCell ref="A298:E298"/>
    <mergeCell ref="A321:E321"/>
    <mergeCell ref="A210:E210"/>
    <mergeCell ref="B140:D140"/>
    <mergeCell ref="A193:E193"/>
    <mergeCell ref="D346:E346"/>
    <mergeCell ref="A56:E56"/>
    <mergeCell ref="A61:C61"/>
    <mergeCell ref="A49:E49"/>
    <mergeCell ref="A50:E50"/>
    <mergeCell ref="A51:E51"/>
    <mergeCell ref="A52:E52"/>
    <mergeCell ref="A53:E53"/>
    <mergeCell ref="A55:E55"/>
    <mergeCell ref="B144:D144"/>
    <mergeCell ref="A117:E117"/>
    <mergeCell ref="A119:E119"/>
    <mergeCell ref="A120:E120"/>
    <mergeCell ref="A113:E113"/>
    <mergeCell ref="A114:E114"/>
    <mergeCell ref="A115:E115"/>
    <mergeCell ref="A116:E116"/>
    <mergeCell ref="A131:C134"/>
    <mergeCell ref="D131:E131"/>
    <mergeCell ref="A148:C151"/>
    <mergeCell ref="D148:E148"/>
    <mergeCell ref="B135:D135"/>
    <mergeCell ref="B157:E157"/>
    <mergeCell ref="A69:A71"/>
    <mergeCell ref="C69:C71"/>
    <mergeCell ref="B141:D141"/>
    <mergeCell ref="D67:E67"/>
    <mergeCell ref="A912:E912"/>
    <mergeCell ref="A918:E918"/>
    <mergeCell ref="A909:E909"/>
    <mergeCell ref="A95:E95"/>
    <mergeCell ref="A90:E90"/>
    <mergeCell ref="A105:E105"/>
    <mergeCell ref="A127:C127"/>
    <mergeCell ref="D132:E132"/>
    <mergeCell ref="D133:E133"/>
    <mergeCell ref="D134:E134"/>
    <mergeCell ref="B137:D137"/>
    <mergeCell ref="A202:E202"/>
    <mergeCell ref="A208:E208"/>
    <mergeCell ref="A213:C216"/>
    <mergeCell ref="D213:E213"/>
    <mergeCell ref="D214:E214"/>
    <mergeCell ref="D215:E215"/>
    <mergeCell ref="D216:E216"/>
    <mergeCell ref="A73:E73"/>
    <mergeCell ref="B145:D145"/>
    <mergeCell ref="A1048:E1048"/>
    <mergeCell ref="A1051:E1051"/>
    <mergeCell ref="A108:E108"/>
    <mergeCell ref="B138:D138"/>
    <mergeCell ref="B139:D139"/>
    <mergeCell ref="D347:E347"/>
    <mergeCell ref="D348:E348"/>
    <mergeCell ref="A992:E992"/>
    <mergeCell ref="A982:E982"/>
    <mergeCell ref="A979:E979"/>
    <mergeCell ref="A956:E956"/>
    <mergeCell ref="A959:E959"/>
    <mergeCell ref="A947:E947"/>
    <mergeCell ref="A953:E953"/>
    <mergeCell ref="A944:E944"/>
    <mergeCell ref="A921:E921"/>
    <mergeCell ref="A924:E924"/>
    <mergeCell ref="B136:D136"/>
    <mergeCell ref="A443:E443"/>
    <mergeCell ref="A158:E158"/>
    <mergeCell ref="A167:E167"/>
    <mergeCell ref="A168:E168"/>
    <mergeCell ref="A174:E174"/>
    <mergeCell ref="A186:E186"/>
    <mergeCell ref="A1128:E1128"/>
    <mergeCell ref="A1131:E1131"/>
    <mergeCell ref="A1103:E1103"/>
    <mergeCell ref="A1097:E1097"/>
    <mergeCell ref="A1100:E1100"/>
    <mergeCell ref="A1093:E1093"/>
    <mergeCell ref="A1084:E1084"/>
    <mergeCell ref="A1071:E1071"/>
    <mergeCell ref="A1074:E1074"/>
    <mergeCell ref="B1372:E1372"/>
    <mergeCell ref="A1233:E1233"/>
    <mergeCell ref="A1186:E1186"/>
    <mergeCell ref="A1177:E1177"/>
    <mergeCell ref="A1167:E1167"/>
    <mergeCell ref="A1164:E1164"/>
    <mergeCell ref="A1137:E1137"/>
    <mergeCell ref="A1140:E1140"/>
    <mergeCell ref="A1143:E1143"/>
    <mergeCell ref="A1283:E1283"/>
    <mergeCell ref="A1290:E1290"/>
    <mergeCell ref="A1230:E1230"/>
    <mergeCell ref="A1231:E1231"/>
    <mergeCell ref="A1232:E1232"/>
    <mergeCell ref="A1191:E1191"/>
    <mergeCell ref="A1194:E1194"/>
    <mergeCell ref="A1197:E1197"/>
    <mergeCell ref="A1284:E1284"/>
    <mergeCell ref="A1282:E1282"/>
    <mergeCell ref="A1234:E1234"/>
    <mergeCell ref="A1240:E1240"/>
    <mergeCell ref="A1254:A1256"/>
    <mergeCell ref="C1254:C1256"/>
    <mergeCell ref="A1258:E1258"/>
    <mergeCell ref="A1280:E1280"/>
    <mergeCell ref="A1281:E1281"/>
    <mergeCell ref="A1241:E1241"/>
    <mergeCell ref="A1248:E1248"/>
    <mergeCell ref="A1250:C1253"/>
    <mergeCell ref="D1250:E1250"/>
    <mergeCell ref="D1251:E1251"/>
    <mergeCell ref="D1252:E1252"/>
    <mergeCell ref="D1253:E1253"/>
    <mergeCell ref="A1263:E1263"/>
    <mergeCell ref="C2142:E2142"/>
    <mergeCell ref="A1291:E1291"/>
    <mergeCell ref="C1304:C1306"/>
    <mergeCell ref="D2012:E2012"/>
    <mergeCell ref="D2109:E2109"/>
    <mergeCell ref="D2110:E2110"/>
    <mergeCell ref="A2008:E2008"/>
    <mergeCell ref="D2013:E2013"/>
    <mergeCell ref="C2023:E2023"/>
    <mergeCell ref="A2094:E2094"/>
    <mergeCell ref="A2097:E2097"/>
    <mergeCell ref="A2098:E2098"/>
    <mergeCell ref="A2099:E2099"/>
    <mergeCell ref="A2100:E2100"/>
    <mergeCell ref="A2101:E2101"/>
    <mergeCell ref="A2107:E2107"/>
    <mergeCell ref="A2108:E2108"/>
    <mergeCell ref="A2032:E2032"/>
    <mergeCell ref="C2033:E2033"/>
    <mergeCell ref="B2017:E2017"/>
    <mergeCell ref="D1374:E1375"/>
    <mergeCell ref="D1376:E1377"/>
    <mergeCell ref="A1380:E1380"/>
    <mergeCell ref="A1439:E1440"/>
    <mergeCell ref="C2175:E2175"/>
    <mergeCell ref="C2269:E2269"/>
    <mergeCell ref="C2280:E2280"/>
    <mergeCell ref="C2164:E2164"/>
    <mergeCell ref="C2170:E2170"/>
    <mergeCell ref="A2188:E2188"/>
    <mergeCell ref="C2209:E2209"/>
    <mergeCell ref="A2279:E2279"/>
    <mergeCell ref="D2118:E2119"/>
    <mergeCell ref="D2120:E2121"/>
    <mergeCell ref="A2124:E2124"/>
    <mergeCell ref="C2125:E2125"/>
    <mergeCell ref="C2126:E2126"/>
    <mergeCell ref="C2128:E2128"/>
    <mergeCell ref="C2130:E2130"/>
    <mergeCell ref="C2167:E2167"/>
    <mergeCell ref="C2171:E2171"/>
    <mergeCell ref="A2139:E2139"/>
    <mergeCell ref="C2161:E2161"/>
    <mergeCell ref="C2162:E2162"/>
    <mergeCell ref="A2160:E2160"/>
    <mergeCell ref="A2159:E2159"/>
    <mergeCell ref="A2140:E2140"/>
    <mergeCell ref="C2141:E2141"/>
    <mergeCell ref="C2214:E2214"/>
    <mergeCell ref="A2220:E2220"/>
    <mergeCell ref="C2222:E2222"/>
    <mergeCell ref="C2224:E2224"/>
    <mergeCell ref="C2190:E2190"/>
    <mergeCell ref="A2292:E2292"/>
    <mergeCell ref="A2263:E2263"/>
    <mergeCell ref="C2238:E2238"/>
    <mergeCell ref="C2226:E2226"/>
    <mergeCell ref="A2237:E2237"/>
    <mergeCell ref="C2239:E2239"/>
    <mergeCell ref="A2219:E2219"/>
    <mergeCell ref="A2207:E2207"/>
    <mergeCell ref="A1297:E1297"/>
    <mergeCell ref="A1300:C1303"/>
    <mergeCell ref="D1300:E1300"/>
    <mergeCell ref="D1301:E1301"/>
    <mergeCell ref="D1302:E1302"/>
    <mergeCell ref="D1303:E1303"/>
    <mergeCell ref="A1304:A1306"/>
    <mergeCell ref="A1919:E1920"/>
    <mergeCell ref="A1355:E1355"/>
    <mergeCell ref="A1356:E1356"/>
    <mergeCell ref="A1357:E1357"/>
    <mergeCell ref="A1358:E1358"/>
    <mergeCell ref="A1364:E1364"/>
    <mergeCell ref="A1365:E1365"/>
    <mergeCell ref="B1309:E1309"/>
    <mergeCell ref="A1310:E1310"/>
    <mergeCell ref="A1318:E1318"/>
    <mergeCell ref="A1324:E1324"/>
    <mergeCell ref="A1500:E1501"/>
    <mergeCell ref="A1563:E1564"/>
    <mergeCell ref="A1331:E1331"/>
    <mergeCell ref="A1338:E1338"/>
    <mergeCell ref="A1354:E1354"/>
    <mergeCell ref="A1374:C1377"/>
    <mergeCell ref="A1976:E1977"/>
    <mergeCell ref="A2118:C2121"/>
    <mergeCell ref="C2026:E2026"/>
    <mergeCell ref="A1619:E1620"/>
    <mergeCell ref="A1670:E1671"/>
    <mergeCell ref="A1727:E1728"/>
    <mergeCell ref="A1788:E1789"/>
    <mergeCell ref="A1843:E1844"/>
    <mergeCell ref="A1863:E1864"/>
    <mergeCell ref="A2002:E2002"/>
    <mergeCell ref="A2003:E2003"/>
    <mergeCell ref="A2004:E2004"/>
    <mergeCell ref="A2005:E2005"/>
    <mergeCell ref="A2007:E2007"/>
    <mergeCell ref="A2025:E2025"/>
    <mergeCell ref="A2001:E2001"/>
    <mergeCell ref="C2297:E2297"/>
    <mergeCell ref="C2248:E2248"/>
    <mergeCell ref="C2173:E2173"/>
    <mergeCell ref="A2262:E2262"/>
    <mergeCell ref="C2144:E2144"/>
    <mergeCell ref="C2147:E2147"/>
    <mergeCell ref="D2111:E2111"/>
    <mergeCell ref="D2112:E2112"/>
    <mergeCell ref="B2116:E2116"/>
    <mergeCell ref="A2236:E2236"/>
    <mergeCell ref="C2267:E2267"/>
    <mergeCell ref="A2293:E2293"/>
    <mergeCell ref="A2189:E2189"/>
    <mergeCell ref="C2191:E2191"/>
    <mergeCell ref="C2193:E2193"/>
    <mergeCell ref="C2195:E2195"/>
    <mergeCell ref="A2208:E2208"/>
    <mergeCell ref="C2241:E2241"/>
    <mergeCell ref="C2243:E2243"/>
    <mergeCell ref="C2249:E2249"/>
    <mergeCell ref="C2251:E2251"/>
    <mergeCell ref="C2253:E2253"/>
    <mergeCell ref="C2210:E2210"/>
    <mergeCell ref="C2212:E2212"/>
    <mergeCell ref="D2760:E2760"/>
    <mergeCell ref="D2761:E2761"/>
    <mergeCell ref="D2762:E2762"/>
    <mergeCell ref="D2763:E2763"/>
    <mergeCell ref="A2405:E2405"/>
    <mergeCell ref="A2406:E2406"/>
    <mergeCell ref="C2221:E2221"/>
    <mergeCell ref="C2325:E2325"/>
    <mergeCell ref="C2264:E2264"/>
    <mergeCell ref="A2278:E2278"/>
    <mergeCell ref="C2265:E2265"/>
    <mergeCell ref="C2318:E2318"/>
    <mergeCell ref="A2323:E2323"/>
    <mergeCell ref="C2281:E2281"/>
    <mergeCell ref="C2283:E2283"/>
    <mergeCell ref="C2286:E2286"/>
    <mergeCell ref="D2754:E2754"/>
    <mergeCell ref="D2753:E2753"/>
    <mergeCell ref="D2752:E2752"/>
    <mergeCell ref="A2407:E2407"/>
    <mergeCell ref="D2524:D2526"/>
    <mergeCell ref="E2524:E2526"/>
    <mergeCell ref="C2294:E2294"/>
    <mergeCell ref="A2309:E2309"/>
  </mergeCells>
  <phoneticPr fontId="27" type="noConversion"/>
  <pageMargins left="0.59055118110236227" right="0.59055118110236227" top="0.59055118110236227" bottom="0.59055118110236227" header="0.31496062992125984" footer="0.31496062992125984"/>
  <pageSetup paperSize="9" scale="62" orientation="portrait" r:id="rId1"/>
  <headerFooter>
    <oddHeader>&amp;L&amp;"Arial Narrow,Kursywa"&amp;10
Znak postępowania WKD10c-27-14/2021&amp;C&amp;"Arial Narrow,Pogrubiony"&amp;12PRZEDMIAR ROBÓT &amp;R
&amp;"Arial Narrow,Kursywa"&amp;10Załącznik nr do 2 do SWZ</oddHeader>
    <oddFooter>&amp;C&amp;"Arial Narrow,Normalny"&amp;7Strona &amp;P z &amp;N</oddFooter>
  </headerFooter>
  <rowBreaks count="14" manualBreakCount="14">
    <brk id="47" max="4" man="1"/>
    <brk id="111" max="4" man="1"/>
    <brk id="801" max="4" man="1"/>
    <brk id="1227" max="4" man="1"/>
    <brk id="1278" max="4" man="1"/>
    <brk id="1353" max="4" man="1"/>
    <brk id="1999" max="4" man="1"/>
    <brk id="2095" max="4" man="1"/>
    <brk id="2405" max="4" man="1"/>
    <brk id="2498" max="4" man="1"/>
    <brk id="2621" max="4" man="1"/>
    <brk id="2682" max="4" man="1"/>
    <brk id="2742" max="4" man="1"/>
    <brk id="278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359"/>
  <sheetViews>
    <sheetView tabSelected="1" zoomScale="150" zoomScaleNormal="150" zoomScaleSheetLayoutView="150" zoomScalePageLayoutView="70" workbookViewId="0"/>
  </sheetViews>
  <sheetFormatPr defaultRowHeight="15"/>
  <cols>
    <col min="1" max="1" width="9.7109375" style="687" customWidth="1"/>
    <col min="2" max="2" width="12.7109375" style="688" customWidth="1"/>
    <col min="3" max="3" width="64.7109375" customWidth="1"/>
    <col min="4" max="4" width="16.7109375" style="688" customWidth="1"/>
    <col min="5" max="5" width="10.7109375" style="688" customWidth="1"/>
    <col min="6" max="6" width="14.7109375" style="688" customWidth="1"/>
    <col min="7" max="7" width="15.7109375" style="688" customWidth="1"/>
    <col min="9" max="9" width="10" bestFit="1" customWidth="1"/>
  </cols>
  <sheetData>
    <row r="1" spans="1:7" ht="15" customHeight="1">
      <c r="A1" s="1037" t="s">
        <v>1969</v>
      </c>
      <c r="B1" s="1038"/>
      <c r="C1" s="1039"/>
      <c r="D1" s="1038"/>
      <c r="E1" s="1038"/>
      <c r="F1" s="1038"/>
      <c r="G1" s="1040"/>
    </row>
    <row r="2" spans="1:7" ht="15" customHeight="1">
      <c r="A2" s="1041" t="s">
        <v>1971</v>
      </c>
      <c r="B2" s="1042"/>
      <c r="C2" s="1043"/>
      <c r="D2" s="1042"/>
      <c r="E2" s="1044"/>
      <c r="F2" s="1042"/>
      <c r="G2" s="1045"/>
    </row>
    <row r="3" spans="1:7" ht="15" customHeight="1">
      <c r="A3" s="1046" t="s">
        <v>1970</v>
      </c>
      <c r="B3" s="1047"/>
      <c r="C3" s="1048"/>
      <c r="D3" s="1047"/>
      <c r="E3" s="1047"/>
      <c r="F3" s="1047"/>
      <c r="G3" s="1049"/>
    </row>
    <row r="4" spans="1:7" ht="15" customHeight="1">
      <c r="A4" s="439"/>
      <c r="B4" s="440"/>
      <c r="C4" s="4"/>
      <c r="D4" s="440"/>
      <c r="E4" s="440"/>
      <c r="F4" s="440"/>
      <c r="G4" s="442"/>
    </row>
    <row r="5" spans="1:7" ht="75" customHeight="1">
      <c r="A5" s="1318" t="s">
        <v>1868</v>
      </c>
      <c r="B5" s="1319"/>
      <c r="C5" s="1319"/>
      <c r="D5" s="1319"/>
      <c r="E5" s="1319"/>
      <c r="F5" s="1319"/>
      <c r="G5" s="442"/>
    </row>
    <row r="6" spans="1:7" ht="15.75">
      <c r="A6" s="1455"/>
      <c r="B6" s="1456"/>
      <c r="C6" s="1456"/>
      <c r="D6" s="1456"/>
      <c r="E6" s="1456"/>
      <c r="F6" s="1456"/>
      <c r="G6" s="442"/>
    </row>
    <row r="7" spans="1:7" ht="20.25">
      <c r="A7" s="1443" t="s">
        <v>1902</v>
      </c>
      <c r="B7" s="1444"/>
      <c r="C7" s="1444"/>
      <c r="D7" s="1444"/>
      <c r="E7" s="1444"/>
      <c r="F7" s="1444"/>
      <c r="G7" s="442"/>
    </row>
    <row r="8" spans="1:7" ht="20.25">
      <c r="A8" s="1443"/>
      <c r="B8" s="1444"/>
      <c r="C8" s="1444"/>
      <c r="D8" s="1444"/>
      <c r="E8" s="1444"/>
      <c r="F8" s="1444"/>
      <c r="G8" s="442"/>
    </row>
    <row r="9" spans="1:7" ht="20.25">
      <c r="A9" s="1357" t="s">
        <v>1270</v>
      </c>
      <c r="B9" s="1358"/>
      <c r="C9" s="1358"/>
      <c r="D9" s="1358"/>
      <c r="E9" s="1358"/>
      <c r="F9" s="1358"/>
      <c r="G9" s="442"/>
    </row>
    <row r="10" spans="1:7" ht="20.25">
      <c r="A10" s="423"/>
      <c r="B10" s="424"/>
      <c r="C10" s="424"/>
      <c r="D10" s="424"/>
      <c r="E10" s="424"/>
      <c r="F10" s="424"/>
      <c r="G10" s="442"/>
    </row>
    <row r="11" spans="1:7" ht="20.25">
      <c r="A11" s="423"/>
      <c r="B11" s="424"/>
      <c r="C11" s="424"/>
      <c r="D11" s="424"/>
      <c r="E11" s="424"/>
      <c r="F11" s="424"/>
      <c r="G11" s="442"/>
    </row>
    <row r="12" spans="1:7" ht="20.25">
      <c r="A12" s="423"/>
      <c r="B12" s="424"/>
      <c r="C12" s="424"/>
      <c r="D12" s="424"/>
      <c r="E12" s="424"/>
      <c r="F12" s="424"/>
      <c r="G12" s="442"/>
    </row>
    <row r="13" spans="1:7">
      <c r="A13" s="439"/>
      <c r="B13" s="440"/>
      <c r="C13" s="4"/>
      <c r="D13" s="440"/>
      <c r="E13" s="440"/>
      <c r="F13" s="440"/>
      <c r="G13" s="442"/>
    </row>
    <row r="14" spans="1:7">
      <c r="A14" s="439"/>
      <c r="B14" s="443"/>
      <c r="C14" s="3"/>
      <c r="D14" s="443"/>
      <c r="E14" s="443"/>
      <c r="F14" s="443"/>
      <c r="G14" s="442"/>
    </row>
    <row r="15" spans="1:7">
      <c r="A15" s="1461" t="s">
        <v>0</v>
      </c>
      <c r="B15" s="1462"/>
      <c r="C15" s="1462"/>
      <c r="D15" s="1462"/>
      <c r="E15" s="1462"/>
      <c r="F15" s="1462"/>
      <c r="G15" s="442"/>
    </row>
    <row r="16" spans="1:7">
      <c r="A16" s="1426" t="s">
        <v>1</v>
      </c>
      <c r="B16" s="1427"/>
      <c r="C16" s="1427"/>
      <c r="D16" s="1427"/>
      <c r="E16" s="1427"/>
      <c r="F16" s="1427"/>
      <c r="G16" s="442"/>
    </row>
    <row r="17" spans="1:7">
      <c r="A17" s="444"/>
      <c r="B17" s="699" t="s">
        <v>2</v>
      </c>
      <c r="C17" s="701">
        <v>45</v>
      </c>
      <c r="D17" s="699" t="s">
        <v>3</v>
      </c>
      <c r="E17" s="1317" t="s">
        <v>4</v>
      </c>
      <c r="F17" s="1317"/>
      <c r="G17" s="442"/>
    </row>
    <row r="18" spans="1:7" ht="30" customHeight="1">
      <c r="A18" s="445"/>
      <c r="B18" s="700" t="s">
        <v>5</v>
      </c>
      <c r="C18" s="702" t="s">
        <v>6</v>
      </c>
      <c r="D18" s="700" t="s">
        <v>7</v>
      </c>
      <c r="E18" s="1315" t="s">
        <v>8</v>
      </c>
      <c r="F18" s="1315"/>
      <c r="G18" s="442"/>
    </row>
    <row r="19" spans="1:7" ht="86.25" customHeight="1">
      <c r="A19" s="445"/>
      <c r="B19" s="700" t="s">
        <v>9</v>
      </c>
      <c r="C19" s="702" t="s">
        <v>10</v>
      </c>
      <c r="D19" s="700" t="s">
        <v>11</v>
      </c>
      <c r="E19" s="1315" t="s">
        <v>12</v>
      </c>
      <c r="F19" s="1315"/>
      <c r="G19" s="442"/>
    </row>
    <row r="20" spans="1:7">
      <c r="A20" s="447"/>
      <c r="B20" s="440"/>
      <c r="C20" s="4"/>
      <c r="D20" s="440"/>
      <c r="E20" s="440"/>
      <c r="F20" s="440"/>
      <c r="G20" s="442"/>
    </row>
    <row r="21" spans="1:7" ht="15.75">
      <c r="A21" s="1682" t="s">
        <v>1885</v>
      </c>
      <c r="B21" s="1683"/>
      <c r="C21" s="1683"/>
      <c r="D21" s="757">
        <f>G46</f>
        <v>0</v>
      </c>
      <c r="E21" s="748" t="s">
        <v>21</v>
      </c>
      <c r="F21" s="448"/>
      <c r="G21" s="442"/>
    </row>
    <row r="22" spans="1:7" ht="15.75">
      <c r="A22" s="711"/>
      <c r="B22" s="1643"/>
      <c r="C22" s="1644"/>
      <c r="D22" s="1644"/>
      <c r="E22" s="1644"/>
      <c r="F22" s="1645"/>
      <c r="G22" s="442"/>
    </row>
    <row r="23" spans="1:7">
      <c r="A23" s="447"/>
      <c r="B23" s="440"/>
      <c r="C23" s="4"/>
      <c r="D23" s="440"/>
      <c r="E23" s="440"/>
      <c r="F23" s="440"/>
      <c r="G23" s="442"/>
    </row>
    <row r="24" spans="1:7">
      <c r="A24" s="447"/>
      <c r="B24" s="440"/>
      <c r="C24" s="4"/>
      <c r="D24" s="440"/>
      <c r="E24" s="440"/>
      <c r="F24" s="440"/>
      <c r="G24" s="442"/>
    </row>
    <row r="25" spans="1:7">
      <c r="A25" s="449"/>
      <c r="B25" s="450"/>
      <c r="C25" s="1"/>
      <c r="D25" s="450"/>
      <c r="E25" s="450"/>
      <c r="F25" s="450"/>
      <c r="G25" s="442"/>
    </row>
    <row r="26" spans="1:7">
      <c r="A26" s="449"/>
      <c r="B26" s="450"/>
      <c r="C26" s="1"/>
      <c r="D26" s="450"/>
      <c r="E26" s="450"/>
      <c r="F26" s="450"/>
      <c r="G26" s="442"/>
    </row>
    <row r="27" spans="1:7">
      <c r="A27" s="449"/>
      <c r="B27" s="450"/>
      <c r="C27" s="1"/>
      <c r="D27" s="450"/>
      <c r="E27" s="450"/>
      <c r="F27" s="450"/>
      <c r="G27" s="442"/>
    </row>
    <row r="28" spans="1:7">
      <c r="A28" s="1339" t="s">
        <v>1868</v>
      </c>
      <c r="B28" s="1340"/>
      <c r="C28" s="1341"/>
      <c r="D28" s="1370" t="s">
        <v>1902</v>
      </c>
      <c r="E28" s="1778"/>
      <c r="F28" s="1778"/>
      <c r="G28" s="1371"/>
    </row>
    <row r="29" spans="1:7">
      <c r="A29" s="1342"/>
      <c r="B29" s="1343"/>
      <c r="C29" s="1344"/>
      <c r="D29" s="1868"/>
      <c r="E29" s="1868"/>
      <c r="F29" s="1868"/>
      <c r="G29" s="1869"/>
    </row>
    <row r="30" spans="1:7">
      <c r="A30" s="1342"/>
      <c r="B30" s="1343"/>
      <c r="C30" s="1344"/>
      <c r="D30" s="1870" t="s">
        <v>1270</v>
      </c>
      <c r="E30" s="1870"/>
      <c r="F30" s="1870"/>
      <c r="G30" s="1871"/>
    </row>
    <row r="31" spans="1:7" ht="21" customHeight="1" thickBot="1">
      <c r="A31" s="1345"/>
      <c r="B31" s="1346"/>
      <c r="C31" s="1347"/>
      <c r="D31" s="1872"/>
      <c r="E31" s="1872"/>
      <c r="F31" s="1872"/>
      <c r="G31" s="1873"/>
    </row>
    <row r="32" spans="1:7" ht="15.75" thickTop="1">
      <c r="A32" s="1596" t="s">
        <v>13</v>
      </c>
      <c r="B32" s="436" t="s">
        <v>14</v>
      </c>
      <c r="C32" s="1467" t="s">
        <v>15</v>
      </c>
      <c r="D32" s="437" t="s">
        <v>16</v>
      </c>
      <c r="E32" s="451" t="s">
        <v>17</v>
      </c>
      <c r="F32" s="451" t="s">
        <v>1822</v>
      </c>
      <c r="G32" s="452" t="s">
        <v>1823</v>
      </c>
    </row>
    <row r="33" spans="1:7">
      <c r="A33" s="1597"/>
      <c r="B33" s="437" t="s">
        <v>18</v>
      </c>
      <c r="C33" s="1468"/>
      <c r="D33" s="437" t="s">
        <v>19</v>
      </c>
      <c r="E33" s="451" t="s">
        <v>20</v>
      </c>
      <c r="F33" s="453" t="s">
        <v>1824</v>
      </c>
      <c r="G33" s="454"/>
    </row>
    <row r="34" spans="1:7">
      <c r="A34" s="1598"/>
      <c r="B34" s="455"/>
      <c r="C34" s="1469"/>
      <c r="D34" s="438"/>
      <c r="E34" s="456"/>
      <c r="F34" s="456" t="s">
        <v>21</v>
      </c>
      <c r="G34" s="457" t="s">
        <v>21</v>
      </c>
    </row>
    <row r="35" spans="1:7">
      <c r="A35" s="144">
        <v>1</v>
      </c>
      <c r="B35" s="168">
        <v>2</v>
      </c>
      <c r="C35" s="8">
        <v>3</v>
      </c>
      <c r="D35" s="168">
        <v>4</v>
      </c>
      <c r="E35" s="168">
        <v>5</v>
      </c>
      <c r="F35" s="168">
        <v>6</v>
      </c>
      <c r="G35" s="169">
        <v>7</v>
      </c>
    </row>
    <row r="36" spans="1:7">
      <c r="A36" s="1606" t="s">
        <v>1875</v>
      </c>
      <c r="B36" s="1607"/>
      <c r="C36" s="1607"/>
      <c r="D36" s="1607"/>
      <c r="E36" s="1607"/>
      <c r="F36" s="1607"/>
      <c r="G36" s="1608"/>
    </row>
    <row r="37" spans="1:7" ht="60" customHeight="1">
      <c r="A37" s="144">
        <v>1.1000000000000001</v>
      </c>
      <c r="B37" s="350" t="s">
        <v>1533</v>
      </c>
      <c r="C37" s="202" t="s">
        <v>1265</v>
      </c>
      <c r="D37" s="145" t="s">
        <v>32</v>
      </c>
      <c r="E37" s="458">
        <v>1</v>
      </c>
      <c r="F37" s="1050"/>
      <c r="G37" s="747">
        <f>F37*E37</f>
        <v>0</v>
      </c>
    </row>
    <row r="38" spans="1:7">
      <c r="A38" s="144">
        <v>1.2</v>
      </c>
      <c r="B38" s="350" t="s">
        <v>1533</v>
      </c>
      <c r="C38" s="202" t="s">
        <v>1266</v>
      </c>
      <c r="D38" s="145" t="s">
        <v>32</v>
      </c>
      <c r="E38" s="458">
        <v>1</v>
      </c>
      <c r="F38" s="1050"/>
      <c r="G38" s="747">
        <f t="shared" ref="G38:G45" si="0">F38*E38</f>
        <v>0</v>
      </c>
    </row>
    <row r="39" spans="1:7">
      <c r="A39" s="144">
        <v>1.3</v>
      </c>
      <c r="B39" s="350" t="s">
        <v>1533</v>
      </c>
      <c r="C39" s="202" t="s">
        <v>1267</v>
      </c>
      <c r="D39" s="145" t="s">
        <v>32</v>
      </c>
      <c r="E39" s="458">
        <v>1</v>
      </c>
      <c r="F39" s="1050"/>
      <c r="G39" s="747">
        <f t="shared" si="0"/>
        <v>0</v>
      </c>
    </row>
    <row r="40" spans="1:7" ht="25.5">
      <c r="A40" s="144">
        <v>1.4</v>
      </c>
      <c r="B40" s="350" t="s">
        <v>1533</v>
      </c>
      <c r="C40" s="750" t="s">
        <v>1776</v>
      </c>
      <c r="D40" s="350" t="s">
        <v>32</v>
      </c>
      <c r="E40" s="459">
        <v>1</v>
      </c>
      <c r="F40" s="1050"/>
      <c r="G40" s="747">
        <f t="shared" si="0"/>
        <v>0</v>
      </c>
    </row>
    <row r="41" spans="1:7" ht="25.5">
      <c r="A41" s="144">
        <v>1.5</v>
      </c>
      <c r="B41" s="350" t="s">
        <v>1533</v>
      </c>
      <c r="C41" s="750" t="s">
        <v>1268</v>
      </c>
      <c r="D41" s="350" t="s">
        <v>32</v>
      </c>
      <c r="E41" s="459">
        <v>1</v>
      </c>
      <c r="F41" s="1050"/>
      <c r="G41" s="747">
        <f t="shared" si="0"/>
        <v>0</v>
      </c>
    </row>
    <row r="42" spans="1:7">
      <c r="A42" s="144">
        <v>1.6</v>
      </c>
      <c r="B42" s="350" t="s">
        <v>1533</v>
      </c>
      <c r="C42" s="750" t="s">
        <v>1269</v>
      </c>
      <c r="D42" s="350" t="s">
        <v>32</v>
      </c>
      <c r="E42" s="459">
        <v>1</v>
      </c>
      <c r="F42" s="1050"/>
      <c r="G42" s="747">
        <f t="shared" si="0"/>
        <v>0</v>
      </c>
    </row>
    <row r="43" spans="1:7">
      <c r="A43" s="1101">
        <v>1.7</v>
      </c>
      <c r="B43" s="1102" t="s">
        <v>1533</v>
      </c>
      <c r="C43" s="1103" t="s">
        <v>1983</v>
      </c>
      <c r="D43" s="1102" t="s">
        <v>32</v>
      </c>
      <c r="E43" s="1104">
        <v>1</v>
      </c>
      <c r="F43" s="1050"/>
      <c r="G43" s="747">
        <f t="shared" si="0"/>
        <v>0</v>
      </c>
    </row>
    <row r="44" spans="1:7">
      <c r="A44" s="1101">
        <v>1.8</v>
      </c>
      <c r="B44" s="1102" t="s">
        <v>1533</v>
      </c>
      <c r="C44" s="1103" t="s">
        <v>1984</v>
      </c>
      <c r="D44" s="1102" t="s">
        <v>32</v>
      </c>
      <c r="E44" s="1104">
        <v>1</v>
      </c>
      <c r="F44" s="1050"/>
      <c r="G44" s="747">
        <f t="shared" si="0"/>
        <v>0</v>
      </c>
    </row>
    <row r="45" spans="1:7" ht="38.25">
      <c r="A45" s="1101">
        <v>1.9</v>
      </c>
      <c r="B45" s="1102" t="s">
        <v>1533</v>
      </c>
      <c r="C45" s="1103" t="s">
        <v>2051</v>
      </c>
      <c r="D45" s="1102" t="s">
        <v>28</v>
      </c>
      <c r="E45" s="1104">
        <v>3000</v>
      </c>
      <c r="F45" s="1055"/>
      <c r="G45" s="756">
        <f t="shared" si="0"/>
        <v>0</v>
      </c>
    </row>
    <row r="46" spans="1:7">
      <c r="A46" s="1874" t="s">
        <v>1825</v>
      </c>
      <c r="B46" s="1875"/>
      <c r="C46" s="1875"/>
      <c r="D46" s="1875"/>
      <c r="E46" s="1875"/>
      <c r="F46" s="1876"/>
      <c r="G46" s="762">
        <f>SUM(G36:G45)</f>
        <v>0</v>
      </c>
    </row>
    <row r="47" spans="1:7" ht="15.75" thickBot="1">
      <c r="A47" s="1877" t="s">
        <v>35</v>
      </c>
      <c r="B47" s="1878"/>
      <c r="C47" s="1878"/>
      <c r="D47" s="1878"/>
      <c r="E47" s="1878"/>
      <c r="F47" s="1878"/>
      <c r="G47" s="1879"/>
    </row>
    <row r="48" spans="1:7">
      <c r="A48" s="460"/>
      <c r="B48" s="460"/>
      <c r="C48" s="461"/>
      <c r="D48" s="460"/>
      <c r="E48" s="460"/>
      <c r="F48" s="460"/>
      <c r="G48" s="462"/>
    </row>
    <row r="49" spans="1:7">
      <c r="A49" s="450"/>
      <c r="B49" s="450"/>
      <c r="C49" s="1"/>
      <c r="D49" s="450"/>
      <c r="E49" s="450"/>
      <c r="F49" s="450"/>
      <c r="G49" s="465"/>
    </row>
    <row r="50" spans="1:7">
      <c r="A50" s="463"/>
      <c r="B50" s="464"/>
      <c r="C50" s="15"/>
      <c r="D50" s="464"/>
      <c r="E50" s="441"/>
      <c r="F50" s="464"/>
      <c r="G50" s="465"/>
    </row>
    <row r="51" spans="1:7">
      <c r="A51" s="450"/>
      <c r="B51" s="450"/>
      <c r="C51" s="1"/>
      <c r="D51" s="450"/>
      <c r="E51" s="450"/>
      <c r="F51" s="450"/>
      <c r="G51" s="465"/>
    </row>
    <row r="52" spans="1:7">
      <c r="A52" s="443"/>
      <c r="B52" s="440"/>
      <c r="C52" s="4"/>
      <c r="D52" s="440"/>
      <c r="E52" s="441"/>
      <c r="F52" s="440"/>
      <c r="G52" s="465"/>
    </row>
    <row r="53" spans="1:7">
      <c r="A53" s="443"/>
      <c r="B53" s="440"/>
      <c r="C53" s="4"/>
      <c r="D53" s="440"/>
      <c r="E53" s="440"/>
      <c r="F53" s="440"/>
      <c r="G53" s="465"/>
    </row>
    <row r="54" spans="1:7" ht="15.75" thickBot="1">
      <c r="A54" s="466"/>
      <c r="B54" s="467"/>
      <c r="C54" s="468"/>
      <c r="D54" s="467"/>
      <c r="E54" s="467"/>
      <c r="F54" s="467"/>
      <c r="G54" s="469"/>
    </row>
    <row r="55" spans="1:7" ht="75" customHeight="1">
      <c r="A55" s="1318" t="s">
        <v>1868</v>
      </c>
      <c r="B55" s="1319"/>
      <c r="C55" s="1319"/>
      <c r="D55" s="1319"/>
      <c r="E55" s="1319"/>
      <c r="F55" s="1319"/>
      <c r="G55" s="442"/>
    </row>
    <row r="56" spans="1:7" ht="15.75">
      <c r="A56" s="1455"/>
      <c r="B56" s="1456"/>
      <c r="C56" s="1456"/>
      <c r="D56" s="1456"/>
      <c r="E56" s="1456"/>
      <c r="F56" s="1456"/>
      <c r="G56" s="442"/>
    </row>
    <row r="57" spans="1:7" ht="20.25" customHeight="1">
      <c r="A57" s="1443" t="s">
        <v>1901</v>
      </c>
      <c r="B57" s="1444"/>
      <c r="C57" s="1444"/>
      <c r="D57" s="1444"/>
      <c r="E57" s="1444"/>
      <c r="F57" s="1444"/>
      <c r="G57" s="442"/>
    </row>
    <row r="58" spans="1:7" ht="20.25">
      <c r="A58" s="1443"/>
      <c r="B58" s="1444"/>
      <c r="C58" s="1444"/>
      <c r="D58" s="1444"/>
      <c r="E58" s="1444"/>
      <c r="F58" s="1444"/>
      <c r="G58" s="442"/>
    </row>
    <row r="59" spans="1:7" ht="20.25">
      <c r="A59" s="1357" t="s">
        <v>1879</v>
      </c>
      <c r="B59" s="1358"/>
      <c r="C59" s="1358"/>
      <c r="D59" s="1358"/>
      <c r="E59" s="1358"/>
      <c r="F59" s="1358"/>
      <c r="G59" s="442"/>
    </row>
    <row r="60" spans="1:7" ht="20.25">
      <c r="A60" s="423"/>
      <c r="B60" s="424"/>
      <c r="C60" s="424"/>
      <c r="D60" s="424"/>
      <c r="E60" s="424"/>
      <c r="F60" s="424"/>
      <c r="G60" s="442"/>
    </row>
    <row r="61" spans="1:7" ht="20.25">
      <c r="A61" s="423"/>
      <c r="B61" s="424"/>
      <c r="C61" s="424"/>
      <c r="D61" s="424"/>
      <c r="E61" s="424"/>
      <c r="F61" s="424"/>
      <c r="G61" s="442"/>
    </row>
    <row r="62" spans="1:7" ht="20.25">
      <c r="A62" s="423"/>
      <c r="B62" s="424"/>
      <c r="C62" s="424"/>
      <c r="D62" s="424"/>
      <c r="E62" s="424"/>
      <c r="F62" s="424"/>
      <c r="G62" s="442"/>
    </row>
    <row r="63" spans="1:7">
      <c r="A63" s="439"/>
      <c r="B63" s="440"/>
      <c r="C63" s="4"/>
      <c r="D63" s="440"/>
      <c r="E63" s="440"/>
      <c r="F63" s="440"/>
      <c r="G63" s="442"/>
    </row>
    <row r="64" spans="1:7">
      <c r="A64" s="439"/>
      <c r="B64" s="443"/>
      <c r="C64" s="3"/>
      <c r="D64" s="443"/>
      <c r="E64" s="443"/>
      <c r="F64" s="443"/>
      <c r="G64" s="442"/>
    </row>
    <row r="65" spans="1:7">
      <c r="A65" s="1461" t="s">
        <v>0</v>
      </c>
      <c r="B65" s="1462"/>
      <c r="C65" s="1462"/>
      <c r="D65" s="1462"/>
      <c r="E65" s="1462"/>
      <c r="F65" s="1462"/>
      <c r="G65" s="442"/>
    </row>
    <row r="66" spans="1:7">
      <c r="A66" s="1426" t="s">
        <v>1</v>
      </c>
      <c r="B66" s="1427"/>
      <c r="C66" s="1427"/>
      <c r="D66" s="1427"/>
      <c r="E66" s="1427"/>
      <c r="F66" s="1427"/>
      <c r="G66" s="442"/>
    </row>
    <row r="67" spans="1:7">
      <c r="A67" s="444"/>
      <c r="B67" s="699" t="s">
        <v>2</v>
      </c>
      <c r="C67" s="701">
        <v>45</v>
      </c>
      <c r="D67" s="699" t="s">
        <v>3</v>
      </c>
      <c r="E67" s="1317" t="s">
        <v>4</v>
      </c>
      <c r="F67" s="1317"/>
      <c r="G67" s="442"/>
    </row>
    <row r="68" spans="1:7" ht="30" customHeight="1">
      <c r="A68" s="445"/>
      <c r="B68" s="700" t="s">
        <v>5</v>
      </c>
      <c r="C68" s="702" t="s">
        <v>6</v>
      </c>
      <c r="D68" s="700" t="s">
        <v>7</v>
      </c>
      <c r="E68" s="1315" t="s">
        <v>8</v>
      </c>
      <c r="F68" s="1315"/>
      <c r="G68" s="442"/>
    </row>
    <row r="69" spans="1:7" ht="86.25" customHeight="1">
      <c r="A69" s="445"/>
      <c r="B69" s="700" t="s">
        <v>9</v>
      </c>
      <c r="C69" s="702" t="s">
        <v>10</v>
      </c>
      <c r="D69" s="700" t="s">
        <v>11</v>
      </c>
      <c r="E69" s="1315" t="s">
        <v>12</v>
      </c>
      <c r="F69" s="1315"/>
      <c r="G69" s="442"/>
    </row>
    <row r="70" spans="1:7">
      <c r="A70" s="447"/>
      <c r="B70" s="440"/>
      <c r="C70" s="4"/>
      <c r="D70" s="440"/>
      <c r="E70" s="440"/>
      <c r="F70" s="440"/>
      <c r="G70" s="442"/>
    </row>
    <row r="71" spans="1:7" ht="15.75">
      <c r="A71" s="1682" t="s">
        <v>1885</v>
      </c>
      <c r="B71" s="1683"/>
      <c r="C71" s="1683"/>
      <c r="D71" s="757">
        <f>G124</f>
        <v>0</v>
      </c>
      <c r="E71" s="748" t="s">
        <v>21</v>
      </c>
      <c r="F71" s="448"/>
      <c r="G71" s="442"/>
    </row>
    <row r="72" spans="1:7" ht="15.75">
      <c r="A72" s="711"/>
      <c r="B72" s="1643"/>
      <c r="C72" s="1644"/>
      <c r="D72" s="1644"/>
      <c r="E72" s="1644"/>
      <c r="F72" s="1645"/>
      <c r="G72" s="442"/>
    </row>
    <row r="73" spans="1:7">
      <c r="A73" s="447"/>
      <c r="B73" s="440"/>
      <c r="C73" s="4"/>
      <c r="D73" s="440"/>
      <c r="E73" s="440"/>
      <c r="F73" s="440"/>
      <c r="G73" s="442"/>
    </row>
    <row r="74" spans="1:7">
      <c r="A74" s="447"/>
      <c r="B74" s="440"/>
      <c r="C74" s="4"/>
      <c r="D74" s="440"/>
      <c r="E74" s="440"/>
      <c r="F74" s="440"/>
      <c r="G74" s="442"/>
    </row>
    <row r="75" spans="1:7">
      <c r="A75" s="449"/>
      <c r="B75" s="450"/>
      <c r="C75" s="1"/>
      <c r="D75" s="450"/>
      <c r="E75" s="450"/>
      <c r="F75" s="450"/>
      <c r="G75" s="442"/>
    </row>
    <row r="76" spans="1:7">
      <c r="A76" s="449"/>
      <c r="B76" s="450"/>
      <c r="C76" s="1"/>
      <c r="D76" s="450"/>
      <c r="E76" s="450"/>
      <c r="F76" s="450"/>
      <c r="G76" s="442"/>
    </row>
    <row r="77" spans="1:7">
      <c r="A77" s="449"/>
      <c r="B77" s="450"/>
      <c r="C77" s="1"/>
      <c r="D77" s="450"/>
      <c r="E77" s="450"/>
      <c r="F77" s="450"/>
      <c r="G77" s="442"/>
    </row>
    <row r="78" spans="1:7" ht="15" customHeight="1">
      <c r="A78" s="1339" t="s">
        <v>1868</v>
      </c>
      <c r="B78" s="1340"/>
      <c r="C78" s="1341"/>
      <c r="D78" s="1370" t="s">
        <v>1901</v>
      </c>
      <c r="E78" s="1778"/>
      <c r="F78" s="1778"/>
      <c r="G78" s="1371"/>
    </row>
    <row r="79" spans="1:7">
      <c r="A79" s="1342"/>
      <c r="B79" s="1343"/>
      <c r="C79" s="1344"/>
      <c r="D79" s="1868"/>
      <c r="E79" s="1868"/>
      <c r="F79" s="1868"/>
      <c r="G79" s="1869"/>
    </row>
    <row r="80" spans="1:7">
      <c r="A80" s="1342"/>
      <c r="B80" s="1343"/>
      <c r="C80" s="1344"/>
      <c r="D80" s="1870" t="s">
        <v>1879</v>
      </c>
      <c r="E80" s="1870"/>
      <c r="F80" s="1870"/>
      <c r="G80" s="1871"/>
    </row>
    <row r="81" spans="1:7" ht="21" customHeight="1" thickBot="1">
      <c r="A81" s="1345"/>
      <c r="B81" s="1346"/>
      <c r="C81" s="1347"/>
      <c r="D81" s="1872"/>
      <c r="E81" s="1872"/>
      <c r="F81" s="1872"/>
      <c r="G81" s="1873"/>
    </row>
    <row r="82" spans="1:7" ht="15.75" thickTop="1">
      <c r="A82" s="1596" t="s">
        <v>13</v>
      </c>
      <c r="B82" s="436" t="s">
        <v>14</v>
      </c>
      <c r="C82" s="1467" t="s">
        <v>15</v>
      </c>
      <c r="D82" s="437" t="s">
        <v>16</v>
      </c>
      <c r="E82" s="451" t="s">
        <v>17</v>
      </c>
      <c r="F82" s="451" t="s">
        <v>1822</v>
      </c>
      <c r="G82" s="452" t="s">
        <v>1823</v>
      </c>
    </row>
    <row r="83" spans="1:7">
      <c r="A83" s="1597"/>
      <c r="B83" s="437" t="s">
        <v>18</v>
      </c>
      <c r="C83" s="1468"/>
      <c r="D83" s="437" t="s">
        <v>19</v>
      </c>
      <c r="E83" s="451" t="s">
        <v>20</v>
      </c>
      <c r="F83" s="453" t="s">
        <v>1824</v>
      </c>
      <c r="G83" s="454"/>
    </row>
    <row r="84" spans="1:7">
      <c r="A84" s="1598"/>
      <c r="B84" s="455"/>
      <c r="C84" s="1469"/>
      <c r="D84" s="438"/>
      <c r="E84" s="456"/>
      <c r="F84" s="456" t="s">
        <v>21</v>
      </c>
      <c r="G84" s="457" t="s">
        <v>21</v>
      </c>
    </row>
    <row r="85" spans="1:7">
      <c r="A85" s="144">
        <v>1</v>
      </c>
      <c r="B85" s="168">
        <v>2</v>
      </c>
      <c r="C85" s="8">
        <v>3</v>
      </c>
      <c r="D85" s="168">
        <v>4</v>
      </c>
      <c r="E85" s="168">
        <v>5</v>
      </c>
      <c r="F85" s="168">
        <v>6</v>
      </c>
      <c r="G85" s="169">
        <v>7</v>
      </c>
    </row>
    <row r="86" spans="1:7">
      <c r="A86" s="1606" t="s">
        <v>22</v>
      </c>
      <c r="B86" s="1607"/>
      <c r="C86" s="1607"/>
      <c r="D86" s="1607"/>
      <c r="E86" s="1607"/>
      <c r="F86" s="1607"/>
      <c r="G86" s="1608"/>
    </row>
    <row r="87" spans="1:7" ht="45" customHeight="1">
      <c r="A87" s="144">
        <v>2.1</v>
      </c>
      <c r="B87" s="145" t="s">
        <v>1534</v>
      </c>
      <c r="C87" s="202" t="s">
        <v>1764</v>
      </c>
      <c r="D87" s="145" t="s">
        <v>24</v>
      </c>
      <c r="E87" s="458">
        <v>8000</v>
      </c>
      <c r="F87" s="1050"/>
      <c r="G87" s="747">
        <f t="shared" ref="G87:G94" si="1">F87*E87</f>
        <v>0</v>
      </c>
    </row>
    <row r="88" spans="1:7" ht="45" customHeight="1">
      <c r="A88" s="144">
        <v>2.2000000000000002</v>
      </c>
      <c r="B88" s="145" t="s">
        <v>1534</v>
      </c>
      <c r="C88" s="202" t="s">
        <v>1763</v>
      </c>
      <c r="D88" s="145" t="s">
        <v>24</v>
      </c>
      <c r="E88" s="458">
        <f>27603-8000+E93</f>
        <v>35193</v>
      </c>
      <c r="F88" s="1050"/>
      <c r="G88" s="747">
        <f t="shared" si="1"/>
        <v>0</v>
      </c>
    </row>
    <row r="89" spans="1:7">
      <c r="A89" s="144">
        <v>2.2999999999999998</v>
      </c>
      <c r="B89" s="145" t="s">
        <v>1534</v>
      </c>
      <c r="C89" s="202" t="s">
        <v>1260</v>
      </c>
      <c r="D89" s="145" t="s">
        <v>24</v>
      </c>
      <c r="E89" s="458">
        <v>1276</v>
      </c>
      <c r="F89" s="1050"/>
      <c r="G89" s="747">
        <f t="shared" si="1"/>
        <v>0</v>
      </c>
    </row>
    <row r="90" spans="1:7">
      <c r="A90" s="1101">
        <v>2.4</v>
      </c>
      <c r="B90" s="1105" t="s">
        <v>1534</v>
      </c>
      <c r="C90" s="1106" t="s">
        <v>1261</v>
      </c>
      <c r="D90" s="1105" t="s">
        <v>28</v>
      </c>
      <c r="E90" s="1227">
        <v>1650</v>
      </c>
      <c r="F90" s="1050"/>
      <c r="G90" s="747">
        <f t="shared" si="1"/>
        <v>0</v>
      </c>
    </row>
    <row r="91" spans="1:7">
      <c r="A91" s="1101" t="s">
        <v>2015</v>
      </c>
      <c r="B91" s="1102" t="s">
        <v>1592</v>
      </c>
      <c r="C91" s="1239" t="s">
        <v>1640</v>
      </c>
      <c r="D91" s="1102" t="s">
        <v>28</v>
      </c>
      <c r="E91" s="1104">
        <v>130</v>
      </c>
      <c r="F91" s="1240"/>
      <c r="G91" s="747">
        <f t="shared" si="1"/>
        <v>0</v>
      </c>
    </row>
    <row r="92" spans="1:7">
      <c r="A92" s="144">
        <v>2.5</v>
      </c>
      <c r="B92" s="145" t="s">
        <v>1534</v>
      </c>
      <c r="C92" s="202" t="s">
        <v>1765</v>
      </c>
      <c r="D92" s="145" t="s">
        <v>49</v>
      </c>
      <c r="E92" s="458">
        <f>2185*1.5</f>
        <v>3277.5</v>
      </c>
      <c r="F92" s="1050"/>
      <c r="G92" s="747">
        <f t="shared" si="1"/>
        <v>0</v>
      </c>
    </row>
    <row r="93" spans="1:7" ht="25.5">
      <c r="A93" s="144">
        <v>2.6</v>
      </c>
      <c r="B93" s="145" t="s">
        <v>23</v>
      </c>
      <c r="C93" s="202" t="s">
        <v>1712</v>
      </c>
      <c r="D93" s="145" t="s">
        <v>24</v>
      </c>
      <c r="E93" s="458">
        <v>15590</v>
      </c>
      <c r="F93" s="1050"/>
      <c r="G93" s="747">
        <f t="shared" si="1"/>
        <v>0</v>
      </c>
    </row>
    <row r="94" spans="1:7" ht="25.5">
      <c r="A94" s="1101" t="s">
        <v>2052</v>
      </c>
      <c r="B94" s="1105" t="s">
        <v>2053</v>
      </c>
      <c r="C94" s="1106" t="s">
        <v>2054</v>
      </c>
      <c r="D94" s="1105" t="s">
        <v>49</v>
      </c>
      <c r="E94" s="1227">
        <v>8250</v>
      </c>
      <c r="F94" s="1050"/>
      <c r="G94" s="747">
        <f t="shared" si="1"/>
        <v>0</v>
      </c>
    </row>
    <row r="95" spans="1:7" ht="15" customHeight="1">
      <c r="A95" s="1101">
        <v>2.7</v>
      </c>
      <c r="B95" s="1105" t="s">
        <v>25</v>
      </c>
      <c r="C95" s="1106" t="s">
        <v>1766</v>
      </c>
      <c r="D95" s="1105" t="s">
        <v>26</v>
      </c>
      <c r="E95" s="1108">
        <f>14.57-0.095</f>
        <v>14.475</v>
      </c>
      <c r="F95" s="1050"/>
      <c r="G95" s="756">
        <f>(F95*E95)</f>
        <v>0</v>
      </c>
    </row>
    <row r="96" spans="1:7" ht="25.5">
      <c r="A96" s="144">
        <v>2.8</v>
      </c>
      <c r="B96" s="145" t="s">
        <v>25</v>
      </c>
      <c r="C96" s="202" t="s">
        <v>1713</v>
      </c>
      <c r="D96" s="145" t="s">
        <v>26</v>
      </c>
      <c r="E96" s="471">
        <f>0.231-0.015</f>
        <v>0.21600000000000003</v>
      </c>
      <c r="F96" s="1050"/>
      <c r="G96" s="747">
        <f>(F96*E96)</f>
        <v>0</v>
      </c>
    </row>
    <row r="97" spans="1:7" ht="25.5">
      <c r="A97" s="144">
        <v>2.9</v>
      </c>
      <c r="B97" s="350" t="s">
        <v>1534</v>
      </c>
      <c r="C97" s="202" t="s">
        <v>1826</v>
      </c>
      <c r="D97" s="145" t="s">
        <v>28</v>
      </c>
      <c r="E97" s="458">
        <v>356</v>
      </c>
      <c r="F97" s="1050"/>
      <c r="G97" s="747">
        <f t="shared" ref="G97:G98" si="2">F97*E97</f>
        <v>0</v>
      </c>
    </row>
    <row r="98" spans="1:7" ht="60" customHeight="1">
      <c r="A98" s="472">
        <v>2.1</v>
      </c>
      <c r="B98" s="350" t="s">
        <v>1534</v>
      </c>
      <c r="C98" s="202" t="s">
        <v>1262</v>
      </c>
      <c r="D98" s="350" t="s">
        <v>28</v>
      </c>
      <c r="E98" s="459">
        <f>482+100</f>
        <v>582</v>
      </c>
      <c r="F98" s="1050"/>
      <c r="G98" s="747">
        <f t="shared" si="2"/>
        <v>0</v>
      </c>
    </row>
    <row r="99" spans="1:7" ht="27" customHeight="1">
      <c r="A99" s="473">
        <v>2.11</v>
      </c>
      <c r="B99" s="350" t="s">
        <v>1534</v>
      </c>
      <c r="C99" s="202" t="s">
        <v>1758</v>
      </c>
      <c r="D99" s="350" t="s">
        <v>26</v>
      </c>
      <c r="E99" s="474">
        <v>3</v>
      </c>
      <c r="F99" s="1050"/>
      <c r="G99" s="747">
        <f>(F99*E99)</f>
        <v>0</v>
      </c>
    </row>
    <row r="100" spans="1:7" ht="27.75" customHeight="1">
      <c r="A100" s="472">
        <v>2.12</v>
      </c>
      <c r="B100" s="350" t="s">
        <v>1534</v>
      </c>
      <c r="C100" s="202" t="s">
        <v>1759</v>
      </c>
      <c r="D100" s="350" t="s">
        <v>49</v>
      </c>
      <c r="E100" s="459">
        <v>7000</v>
      </c>
      <c r="F100" s="1050"/>
      <c r="G100" s="747">
        <f>(F100*E100)</f>
        <v>0</v>
      </c>
    </row>
    <row r="101" spans="1:7" ht="27.75" customHeight="1">
      <c r="A101" s="473">
        <v>2.13</v>
      </c>
      <c r="B101" s="350" t="s">
        <v>1534</v>
      </c>
      <c r="C101" s="202" t="s">
        <v>1760</v>
      </c>
      <c r="D101" s="350" t="s">
        <v>57</v>
      </c>
      <c r="E101" s="459">
        <f>120+16+186</f>
        <v>322</v>
      </c>
      <c r="F101" s="1050"/>
      <c r="G101" s="747">
        <f t="shared" ref="G101" si="3">F101*E101</f>
        <v>0</v>
      </c>
    </row>
    <row r="102" spans="1:7" ht="29.25" customHeight="1">
      <c r="A102" s="1112" t="s">
        <v>1979</v>
      </c>
      <c r="B102" s="1102" t="s">
        <v>1534</v>
      </c>
      <c r="C102" s="1113" t="s">
        <v>1980</v>
      </c>
      <c r="D102" s="1102" t="s">
        <v>28</v>
      </c>
      <c r="E102" s="1104">
        <v>360</v>
      </c>
      <c r="F102" s="1050"/>
      <c r="G102" s="756">
        <f t="shared" ref="G102" si="4">F102*E102</f>
        <v>0</v>
      </c>
    </row>
    <row r="103" spans="1:7">
      <c r="A103" s="1606" t="s">
        <v>1714</v>
      </c>
      <c r="B103" s="1607"/>
      <c r="C103" s="1607"/>
      <c r="D103" s="1607"/>
      <c r="E103" s="1607"/>
      <c r="F103" s="1607"/>
      <c r="G103" s="1608"/>
    </row>
    <row r="104" spans="1:7">
      <c r="A104" s="144">
        <v>2.14</v>
      </c>
      <c r="B104" s="145" t="s">
        <v>23</v>
      </c>
      <c r="C104" s="9" t="s">
        <v>29</v>
      </c>
      <c r="D104" s="145" t="s">
        <v>24</v>
      </c>
      <c r="E104" s="458">
        <v>220</v>
      </c>
      <c r="F104" s="1050"/>
      <c r="G104" s="747">
        <f>F104*E104</f>
        <v>0</v>
      </c>
    </row>
    <row r="105" spans="1:7" ht="25.5">
      <c r="A105" s="144">
        <v>2.15</v>
      </c>
      <c r="B105" s="145" t="s">
        <v>25</v>
      </c>
      <c r="C105" s="9" t="s">
        <v>1777</v>
      </c>
      <c r="D105" s="145" t="s">
        <v>26</v>
      </c>
      <c r="E105" s="471">
        <v>0.19</v>
      </c>
      <c r="F105" s="1050"/>
      <c r="G105" s="747">
        <f>(F105*E105)</f>
        <v>0</v>
      </c>
    </row>
    <row r="106" spans="1:7" ht="25.5">
      <c r="A106" s="146">
        <v>2.16</v>
      </c>
      <c r="B106" s="145" t="s">
        <v>25</v>
      </c>
      <c r="C106" s="9" t="s">
        <v>1778</v>
      </c>
      <c r="D106" s="145" t="s">
        <v>26</v>
      </c>
      <c r="E106" s="471">
        <v>0.03</v>
      </c>
      <c r="F106" s="1050"/>
      <c r="G106" s="747">
        <f>(F106*E106)</f>
        <v>0</v>
      </c>
    </row>
    <row r="107" spans="1:7" ht="38.25">
      <c r="A107" s="1114" t="s">
        <v>1981</v>
      </c>
      <c r="B107" s="1105" t="s">
        <v>1551</v>
      </c>
      <c r="C107" s="1279" t="s">
        <v>2055</v>
      </c>
      <c r="D107" s="1102" t="s">
        <v>24</v>
      </c>
      <c r="E107" s="1104">
        <v>654</v>
      </c>
      <c r="F107" s="1050"/>
      <c r="G107" s="756">
        <f>(F107*E107)</f>
        <v>0</v>
      </c>
    </row>
    <row r="108" spans="1:7">
      <c r="A108" s="1606" t="s">
        <v>30</v>
      </c>
      <c r="B108" s="1607"/>
      <c r="C108" s="1607"/>
      <c r="D108" s="1607"/>
      <c r="E108" s="1607"/>
      <c r="F108" s="1607"/>
      <c r="G108" s="1608"/>
    </row>
    <row r="109" spans="1:7">
      <c r="A109" s="144">
        <v>2.17</v>
      </c>
      <c r="B109" s="145" t="s">
        <v>31</v>
      </c>
      <c r="C109" s="9" t="s">
        <v>1767</v>
      </c>
      <c r="D109" s="145" t="s">
        <v>32</v>
      </c>
      <c r="E109" s="458">
        <v>1</v>
      </c>
      <c r="F109" s="1050"/>
      <c r="G109" s="747">
        <f>F109*E109</f>
        <v>0</v>
      </c>
    </row>
    <row r="110" spans="1:7">
      <c r="A110" s="144">
        <v>2.1800000000000002</v>
      </c>
      <c r="B110" s="145" t="s">
        <v>31</v>
      </c>
      <c r="C110" s="9" t="s">
        <v>1768</v>
      </c>
      <c r="D110" s="145" t="s">
        <v>32</v>
      </c>
      <c r="E110" s="458">
        <v>1</v>
      </c>
      <c r="F110" s="1050"/>
      <c r="G110" s="747">
        <f t="shared" ref="G110:G117" si="5">F110*E110</f>
        <v>0</v>
      </c>
    </row>
    <row r="111" spans="1:7">
      <c r="A111" s="144">
        <v>2.19</v>
      </c>
      <c r="B111" s="145" t="s">
        <v>31</v>
      </c>
      <c r="C111" s="9" t="s">
        <v>1769</v>
      </c>
      <c r="D111" s="145" t="s">
        <v>32</v>
      </c>
      <c r="E111" s="458">
        <v>1</v>
      </c>
      <c r="F111" s="1050"/>
      <c r="G111" s="747">
        <f t="shared" si="5"/>
        <v>0</v>
      </c>
    </row>
    <row r="112" spans="1:7">
      <c r="A112" s="146">
        <v>2.2000000000000002</v>
      </c>
      <c r="B112" s="145" t="s">
        <v>31</v>
      </c>
      <c r="C112" s="9" t="s">
        <v>1770</v>
      </c>
      <c r="D112" s="145" t="s">
        <v>32</v>
      </c>
      <c r="E112" s="458">
        <v>1</v>
      </c>
      <c r="F112" s="1050"/>
      <c r="G112" s="747">
        <f t="shared" si="5"/>
        <v>0</v>
      </c>
    </row>
    <row r="113" spans="1:9">
      <c r="A113" s="144">
        <v>2.21</v>
      </c>
      <c r="B113" s="145" t="s">
        <v>31</v>
      </c>
      <c r="C113" s="9" t="s">
        <v>1771</v>
      </c>
      <c r="D113" s="145" t="s">
        <v>32</v>
      </c>
      <c r="E113" s="458">
        <v>1</v>
      </c>
      <c r="F113" s="1050"/>
      <c r="G113" s="747">
        <f t="shared" si="5"/>
        <v>0</v>
      </c>
      <c r="I113" s="475"/>
    </row>
    <row r="114" spans="1:9">
      <c r="A114" s="144">
        <v>2.2200000000000002</v>
      </c>
      <c r="B114" s="145" t="s">
        <v>31</v>
      </c>
      <c r="C114" s="9" t="s">
        <v>1772</v>
      </c>
      <c r="D114" s="145" t="s">
        <v>32</v>
      </c>
      <c r="E114" s="458">
        <v>1</v>
      </c>
      <c r="F114" s="1050"/>
      <c r="G114" s="747">
        <f t="shared" si="5"/>
        <v>0</v>
      </c>
    </row>
    <row r="115" spans="1:9">
      <c r="A115" s="144">
        <v>2.23</v>
      </c>
      <c r="B115" s="145" t="s">
        <v>31</v>
      </c>
      <c r="C115" s="9" t="s">
        <v>1773</v>
      </c>
      <c r="D115" s="145" t="s">
        <v>32</v>
      </c>
      <c r="E115" s="458">
        <v>1</v>
      </c>
      <c r="F115" s="1050"/>
      <c r="G115" s="747">
        <f t="shared" si="5"/>
        <v>0</v>
      </c>
    </row>
    <row r="116" spans="1:9">
      <c r="A116" s="144">
        <v>2.2400000000000002</v>
      </c>
      <c r="B116" s="145" t="s">
        <v>31</v>
      </c>
      <c r="C116" s="10" t="s">
        <v>1774</v>
      </c>
      <c r="D116" s="145" t="s">
        <v>32</v>
      </c>
      <c r="E116" s="458">
        <v>1</v>
      </c>
      <c r="F116" s="1050"/>
      <c r="G116" s="747">
        <f t="shared" si="5"/>
        <v>0</v>
      </c>
    </row>
    <row r="117" spans="1:9">
      <c r="A117" s="144">
        <v>2.25</v>
      </c>
      <c r="B117" s="145" t="s">
        <v>31</v>
      </c>
      <c r="C117" s="9" t="s">
        <v>1775</v>
      </c>
      <c r="D117" s="145" t="s">
        <v>32</v>
      </c>
      <c r="E117" s="458">
        <v>1</v>
      </c>
      <c r="F117" s="1050"/>
      <c r="G117" s="747">
        <f t="shared" si="5"/>
        <v>0</v>
      </c>
    </row>
    <row r="118" spans="1:9">
      <c r="A118" s="1606" t="s">
        <v>33</v>
      </c>
      <c r="B118" s="1607"/>
      <c r="C118" s="1607"/>
      <c r="D118" s="1607"/>
      <c r="E118" s="1607"/>
      <c r="F118" s="1607"/>
      <c r="G118" s="1608"/>
    </row>
    <row r="119" spans="1:9">
      <c r="A119" s="146">
        <v>2.2599999999999998</v>
      </c>
      <c r="B119" s="145" t="s">
        <v>25</v>
      </c>
      <c r="C119" s="9" t="s">
        <v>34</v>
      </c>
      <c r="D119" s="145" t="s">
        <v>32</v>
      </c>
      <c r="E119" s="458">
        <v>2</v>
      </c>
      <c r="F119" s="1050"/>
      <c r="G119" s="747">
        <f>F119*E119</f>
        <v>0</v>
      </c>
    </row>
    <row r="120" spans="1:9">
      <c r="A120" s="144">
        <v>2.27</v>
      </c>
      <c r="B120" s="145" t="s">
        <v>25</v>
      </c>
      <c r="C120" s="9" t="s">
        <v>1715</v>
      </c>
      <c r="D120" s="145" t="s">
        <v>32</v>
      </c>
      <c r="E120" s="458">
        <v>3</v>
      </c>
      <c r="F120" s="1050"/>
      <c r="G120" s="747">
        <f>F120*E120</f>
        <v>0</v>
      </c>
    </row>
    <row r="121" spans="1:9">
      <c r="A121" s="1606" t="s">
        <v>1716</v>
      </c>
      <c r="B121" s="1607"/>
      <c r="C121" s="1607"/>
      <c r="D121" s="1607"/>
      <c r="E121" s="1607"/>
      <c r="F121" s="1607"/>
      <c r="G121" s="1608"/>
    </row>
    <row r="122" spans="1:9" ht="38.25">
      <c r="A122" s="146">
        <v>2.2799999999999998</v>
      </c>
      <c r="B122" s="145"/>
      <c r="C122" s="9" t="s">
        <v>1717</v>
      </c>
      <c r="D122" s="145" t="s">
        <v>26</v>
      </c>
      <c r="E122" s="470">
        <f>7.33+0.876+0.264+0.226</f>
        <v>8.6959999999999997</v>
      </c>
      <c r="F122" s="1050"/>
      <c r="G122" s="747">
        <f>F122*E122</f>
        <v>0</v>
      </c>
    </row>
    <row r="123" spans="1:9" ht="15" customHeight="1">
      <c r="A123" s="144">
        <v>2.29</v>
      </c>
      <c r="B123" s="145"/>
      <c r="C123" s="9" t="s">
        <v>1718</v>
      </c>
      <c r="D123" s="145" t="s">
        <v>32</v>
      </c>
      <c r="E123" s="458">
        <v>5</v>
      </c>
      <c r="F123" s="1050"/>
      <c r="G123" s="747">
        <f>F123*E123</f>
        <v>0</v>
      </c>
    </row>
    <row r="124" spans="1:9" ht="15.75" thickBot="1">
      <c r="A124" s="476"/>
      <c r="B124" s="477"/>
      <c r="C124" s="477"/>
      <c r="D124" s="477"/>
      <c r="E124" s="477"/>
      <c r="F124" s="836" t="s">
        <v>1871</v>
      </c>
      <c r="G124" s="763">
        <f>SUM(G86:G123)</f>
        <v>0</v>
      </c>
    </row>
    <row r="125" spans="1:9" ht="15.75" thickTop="1">
      <c r="A125" s="478"/>
      <c r="B125" s="479"/>
      <c r="C125" s="368"/>
      <c r="D125" s="479"/>
      <c r="E125" s="479"/>
      <c r="F125" s="479"/>
      <c r="G125" s="480"/>
    </row>
    <row r="126" spans="1:9" ht="15.75" thickBot="1">
      <c r="A126" s="481"/>
      <c r="B126" s="482"/>
      <c r="C126" s="370"/>
      <c r="D126" s="482"/>
      <c r="E126" s="482"/>
      <c r="F126" s="482"/>
      <c r="G126" s="483"/>
    </row>
    <row r="127" spans="1:9" ht="75" customHeight="1" thickTop="1">
      <c r="A127" s="1318" t="s">
        <v>1868</v>
      </c>
      <c r="B127" s="1319"/>
      <c r="C127" s="1319"/>
      <c r="D127" s="1319"/>
      <c r="E127" s="1319"/>
      <c r="F127" s="1319"/>
      <c r="G127" s="442"/>
    </row>
    <row r="128" spans="1:9" ht="15.75">
      <c r="A128" s="1423"/>
      <c r="B128" s="1424"/>
      <c r="C128" s="1424"/>
      <c r="D128" s="1424"/>
      <c r="E128" s="1424"/>
      <c r="F128" s="1424"/>
      <c r="G128" s="442"/>
    </row>
    <row r="129" spans="1:7" ht="20.25" customHeight="1">
      <c r="A129" s="1443" t="s">
        <v>1900</v>
      </c>
      <c r="B129" s="1444"/>
      <c r="C129" s="1444"/>
      <c r="D129" s="1444"/>
      <c r="E129" s="1444"/>
      <c r="F129" s="1444"/>
      <c r="G129" s="442"/>
    </row>
    <row r="130" spans="1:7" ht="20.25">
      <c r="A130" s="1449"/>
      <c r="B130" s="1450"/>
      <c r="C130" s="1450"/>
      <c r="D130" s="1450"/>
      <c r="E130" s="1450"/>
      <c r="F130" s="1450"/>
      <c r="G130" s="442"/>
    </row>
    <row r="131" spans="1:7" ht="20.25">
      <c r="A131" s="1458" t="s">
        <v>44</v>
      </c>
      <c r="B131" s="1459"/>
      <c r="C131" s="1459"/>
      <c r="D131" s="1459"/>
      <c r="E131" s="1459"/>
      <c r="F131" s="1459"/>
      <c r="G131" s="442"/>
    </row>
    <row r="132" spans="1:7" ht="20.25">
      <c r="A132" s="427"/>
      <c r="B132" s="428"/>
      <c r="C132" s="428"/>
      <c r="D132" s="428"/>
      <c r="E132" s="428"/>
      <c r="F132" s="428"/>
      <c r="G132" s="442"/>
    </row>
    <row r="133" spans="1:7">
      <c r="A133" s="1452" t="s">
        <v>0</v>
      </c>
      <c r="B133" s="1453"/>
      <c r="C133" s="1453"/>
      <c r="D133" s="1453"/>
      <c r="E133" s="1453"/>
      <c r="F133" s="1453"/>
      <c r="G133" s="442"/>
    </row>
    <row r="134" spans="1:7">
      <c r="A134" s="1402" t="s">
        <v>1</v>
      </c>
      <c r="B134" s="1403"/>
      <c r="C134" s="1403"/>
      <c r="D134" s="1403"/>
      <c r="E134" s="1403"/>
      <c r="F134" s="1403"/>
      <c r="G134" s="442"/>
    </row>
    <row r="135" spans="1:7">
      <c r="A135" s="484"/>
      <c r="B135" s="703" t="s">
        <v>2</v>
      </c>
      <c r="C135" s="705">
        <v>45</v>
      </c>
      <c r="D135" s="703" t="s">
        <v>3</v>
      </c>
      <c r="E135" s="1780" t="s">
        <v>4</v>
      </c>
      <c r="F135" s="1780"/>
      <c r="G135" s="442"/>
    </row>
    <row r="136" spans="1:7" ht="26.25" customHeight="1">
      <c r="A136" s="485"/>
      <c r="B136" s="704" t="s">
        <v>5</v>
      </c>
      <c r="C136" s="706" t="s">
        <v>6</v>
      </c>
      <c r="D136" s="704" t="s">
        <v>7</v>
      </c>
      <c r="E136" s="1781" t="s">
        <v>8</v>
      </c>
      <c r="F136" s="1781"/>
      <c r="G136" s="442"/>
    </row>
    <row r="137" spans="1:7" ht="85.5" customHeight="1">
      <c r="A137" s="485"/>
      <c r="B137" s="704" t="s">
        <v>9</v>
      </c>
      <c r="C137" s="706" t="s">
        <v>10</v>
      </c>
      <c r="D137" s="704" t="s">
        <v>11</v>
      </c>
      <c r="E137" s="1781" t="s">
        <v>12</v>
      </c>
      <c r="F137" s="1781"/>
      <c r="G137" s="442"/>
    </row>
    <row r="138" spans="1:7" ht="24.75" customHeight="1">
      <c r="A138" s="485"/>
      <c r="B138" s="704" t="s">
        <v>36</v>
      </c>
      <c r="C138" s="706" t="s">
        <v>37</v>
      </c>
      <c r="D138" s="704" t="s">
        <v>38</v>
      </c>
      <c r="E138" s="1781" t="s">
        <v>39</v>
      </c>
      <c r="F138" s="1781"/>
      <c r="G138" s="442"/>
    </row>
    <row r="139" spans="1:7" ht="42" customHeight="1">
      <c r="A139" s="487"/>
      <c r="B139" s="704" t="s">
        <v>40</v>
      </c>
      <c r="C139" s="706" t="s">
        <v>41</v>
      </c>
      <c r="D139" s="704" t="s">
        <v>42</v>
      </c>
      <c r="E139" s="1781" t="s">
        <v>43</v>
      </c>
      <c r="F139" s="1781"/>
      <c r="G139" s="442"/>
    </row>
    <row r="140" spans="1:7">
      <c r="A140" s="487"/>
      <c r="B140" s="464"/>
      <c r="C140" s="15"/>
      <c r="D140" s="464"/>
      <c r="E140" s="464"/>
      <c r="F140" s="464"/>
      <c r="G140" s="442"/>
    </row>
    <row r="141" spans="1:7" ht="15.75">
      <c r="A141" s="1783" t="s">
        <v>1903</v>
      </c>
      <c r="B141" s="1784"/>
      <c r="C141" s="1784"/>
      <c r="D141" s="757">
        <f>F165</f>
        <v>0</v>
      </c>
      <c r="E141" s="748" t="s">
        <v>21</v>
      </c>
      <c r="F141" s="488"/>
      <c r="G141" s="442"/>
    </row>
    <row r="142" spans="1:7" ht="15.75">
      <c r="A142" s="711"/>
      <c r="B142" s="1643"/>
      <c r="C142" s="1644"/>
      <c r="D142" s="1644"/>
      <c r="E142" s="1644"/>
      <c r="F142" s="1645"/>
      <c r="G142" s="442"/>
    </row>
    <row r="143" spans="1:7">
      <c r="A143" s="487"/>
      <c r="B143" s="464"/>
      <c r="C143" s="15"/>
      <c r="D143" s="464"/>
      <c r="E143" s="464"/>
      <c r="F143" s="464"/>
      <c r="G143" s="442"/>
    </row>
    <row r="144" spans="1:7">
      <c r="A144" s="487"/>
      <c r="B144" s="464"/>
      <c r="C144" s="15"/>
      <c r="D144" s="464"/>
      <c r="E144" s="464"/>
      <c r="F144" s="464"/>
      <c r="G144" s="442"/>
    </row>
    <row r="145" spans="1:7">
      <c r="A145" s="1367"/>
      <c r="B145" s="1368"/>
      <c r="C145" s="1368"/>
      <c r="D145" s="1368"/>
      <c r="E145" s="1368"/>
      <c r="F145" s="1368"/>
      <c r="G145" s="442"/>
    </row>
    <row r="146" spans="1:7">
      <c r="A146" s="489"/>
      <c r="B146" s="490"/>
      <c r="C146" s="12"/>
      <c r="D146" s="490"/>
      <c r="E146" s="490"/>
      <c r="F146" s="490"/>
      <c r="G146" s="442"/>
    </row>
    <row r="147" spans="1:7">
      <c r="A147" s="491"/>
      <c r="B147" s="465"/>
      <c r="C147" s="79"/>
      <c r="D147" s="465"/>
      <c r="E147" s="465"/>
      <c r="F147" s="465"/>
      <c r="G147" s="442"/>
    </row>
    <row r="148" spans="1:7" ht="15" customHeight="1">
      <c r="A148" s="1339" t="s">
        <v>1868</v>
      </c>
      <c r="B148" s="1340"/>
      <c r="C148" s="1341"/>
      <c r="D148" s="1370" t="s">
        <v>1900</v>
      </c>
      <c r="E148" s="1778"/>
      <c r="F148" s="1778"/>
      <c r="G148" s="1371"/>
    </row>
    <row r="149" spans="1:7">
      <c r="A149" s="1342"/>
      <c r="B149" s="1343"/>
      <c r="C149" s="1344"/>
      <c r="D149" s="1289"/>
      <c r="E149" s="1685"/>
      <c r="F149" s="1685"/>
      <c r="G149" s="1290"/>
    </row>
    <row r="150" spans="1:7">
      <c r="A150" s="1342"/>
      <c r="B150" s="1343"/>
      <c r="C150" s="1344"/>
      <c r="D150" s="1503" t="s">
        <v>44</v>
      </c>
      <c r="E150" s="1866"/>
      <c r="F150" s="1866"/>
      <c r="G150" s="1504"/>
    </row>
    <row r="151" spans="1:7" ht="15.75" thickBot="1">
      <c r="A151" s="1345"/>
      <c r="B151" s="1346"/>
      <c r="C151" s="1347"/>
      <c r="D151" s="1505" t="s">
        <v>411</v>
      </c>
      <c r="E151" s="1867"/>
      <c r="F151" s="1867"/>
      <c r="G151" s="1506"/>
    </row>
    <row r="152" spans="1:7" ht="25.5" customHeight="1" thickTop="1">
      <c r="A152" s="81" t="s">
        <v>408</v>
      </c>
      <c r="B152" s="1516" t="s">
        <v>409</v>
      </c>
      <c r="C152" s="1517"/>
      <c r="D152" s="1518"/>
      <c r="E152" s="492" t="s">
        <v>410</v>
      </c>
      <c r="F152" s="1860" t="s">
        <v>1827</v>
      </c>
      <c r="G152" s="1861"/>
    </row>
    <row r="153" spans="1:7">
      <c r="A153" s="83">
        <v>1</v>
      </c>
      <c r="B153" s="1480">
        <v>2</v>
      </c>
      <c r="C153" s="1481"/>
      <c r="D153" s="1482"/>
      <c r="E153" s="493">
        <v>3</v>
      </c>
      <c r="F153" s="1862">
        <v>4</v>
      </c>
      <c r="G153" s="1863"/>
    </row>
    <row r="154" spans="1:7" ht="15.75" thickBot="1">
      <c r="A154" s="494"/>
      <c r="B154" s="1507" t="s">
        <v>411</v>
      </c>
      <c r="C154" s="1507"/>
      <c r="D154" s="1507"/>
      <c r="E154" s="495"/>
      <c r="F154" s="1864"/>
      <c r="G154" s="1865"/>
    </row>
    <row r="155" spans="1:7" ht="15.75" thickTop="1">
      <c r="A155" s="81">
        <v>1</v>
      </c>
      <c r="B155" s="1856" t="s">
        <v>1921</v>
      </c>
      <c r="C155" s="1856"/>
      <c r="D155" s="1856"/>
      <c r="E155" s="496"/>
      <c r="F155" s="1844">
        <f>G177</f>
        <v>0</v>
      </c>
      <c r="G155" s="1845"/>
    </row>
    <row r="156" spans="1:7">
      <c r="A156" s="497">
        <v>2</v>
      </c>
      <c r="B156" s="1846" t="s">
        <v>1922</v>
      </c>
      <c r="C156" s="1847"/>
      <c r="D156" s="1848"/>
      <c r="E156" s="498"/>
      <c r="F156" s="1844">
        <f>G242</f>
        <v>0</v>
      </c>
      <c r="G156" s="1845"/>
    </row>
    <row r="157" spans="1:7" ht="15" customHeight="1">
      <c r="A157" s="497">
        <v>3</v>
      </c>
      <c r="B157" s="1857" t="s">
        <v>1941</v>
      </c>
      <c r="C157" s="1858"/>
      <c r="D157" s="1859"/>
      <c r="E157" s="498"/>
      <c r="F157" s="1844">
        <f>G259</f>
        <v>0</v>
      </c>
      <c r="G157" s="1845"/>
    </row>
    <row r="158" spans="1:7">
      <c r="A158" s="83">
        <v>4</v>
      </c>
      <c r="B158" s="1849" t="s">
        <v>1942</v>
      </c>
      <c r="C158" s="1849"/>
      <c r="D158" s="1849"/>
      <c r="E158" s="499"/>
      <c r="F158" s="1844">
        <f>G374</f>
        <v>0</v>
      </c>
      <c r="G158" s="1845"/>
    </row>
    <row r="159" spans="1:7" ht="30" customHeight="1">
      <c r="A159" s="1850" t="s">
        <v>1965</v>
      </c>
      <c r="B159" s="1851"/>
      <c r="C159" s="1851"/>
      <c r="D159" s="1851"/>
      <c r="E159" s="1852"/>
      <c r="F159" s="1853">
        <f>SUM(F155:G158)</f>
        <v>0</v>
      </c>
      <c r="G159" s="1854"/>
    </row>
    <row r="160" spans="1:7">
      <c r="A160" s="83">
        <v>5</v>
      </c>
      <c r="B160" s="1855" t="s">
        <v>1925</v>
      </c>
      <c r="C160" s="1855"/>
      <c r="D160" s="1855"/>
      <c r="E160" s="499"/>
      <c r="F160" s="1844">
        <f>G477</f>
        <v>0</v>
      </c>
      <c r="G160" s="1845"/>
    </row>
    <row r="161" spans="1:7">
      <c r="A161" s="83">
        <v>6</v>
      </c>
      <c r="B161" s="919" t="s">
        <v>1926</v>
      </c>
      <c r="C161" s="837"/>
      <c r="D161" s="500"/>
      <c r="E161" s="499"/>
      <c r="F161" s="1844">
        <f>G538</f>
        <v>0</v>
      </c>
      <c r="G161" s="1845"/>
    </row>
    <row r="162" spans="1:7">
      <c r="A162" s="83">
        <v>7</v>
      </c>
      <c r="B162" s="1846" t="s">
        <v>1943</v>
      </c>
      <c r="C162" s="1847"/>
      <c r="D162" s="1848"/>
      <c r="E162" s="499"/>
      <c r="F162" s="1844">
        <f>G555</f>
        <v>0</v>
      </c>
      <c r="G162" s="1845"/>
    </row>
    <row r="163" spans="1:7">
      <c r="A163" s="83">
        <v>8</v>
      </c>
      <c r="B163" s="1849" t="s">
        <v>1944</v>
      </c>
      <c r="C163" s="1849"/>
      <c r="D163" s="1849"/>
      <c r="E163" s="499"/>
      <c r="F163" s="1844">
        <f>G721</f>
        <v>0</v>
      </c>
      <c r="G163" s="1845"/>
    </row>
    <row r="164" spans="1:7" ht="30" customHeight="1">
      <c r="A164" s="1850" t="s">
        <v>1966</v>
      </c>
      <c r="B164" s="1851"/>
      <c r="C164" s="1851"/>
      <c r="D164" s="1851"/>
      <c r="E164" s="1852"/>
      <c r="F164" s="1853">
        <f>SUM(F160:G163)</f>
        <v>0</v>
      </c>
      <c r="G164" s="1854"/>
    </row>
    <row r="165" spans="1:7">
      <c r="A165" s="1839" t="s">
        <v>1871</v>
      </c>
      <c r="B165" s="1840"/>
      <c r="C165" s="1840"/>
      <c r="D165" s="1840"/>
      <c r="E165" s="1841"/>
      <c r="F165" s="1842">
        <f>SUM(F159+F164)</f>
        <v>0</v>
      </c>
      <c r="G165" s="1843"/>
    </row>
    <row r="166" spans="1:7">
      <c r="A166" s="489"/>
      <c r="B166" s="490"/>
      <c r="C166" s="12"/>
      <c r="D166" s="490"/>
      <c r="E166" s="490"/>
      <c r="F166" s="490"/>
      <c r="G166" s="442"/>
    </row>
    <row r="167" spans="1:7">
      <c r="A167" s="489"/>
      <c r="B167" s="490"/>
      <c r="C167" s="12"/>
      <c r="D167" s="490"/>
      <c r="E167" s="490"/>
      <c r="F167" s="490"/>
      <c r="G167" s="442"/>
    </row>
    <row r="168" spans="1:7" ht="15" customHeight="1">
      <c r="A168" s="1339" t="s">
        <v>1868</v>
      </c>
      <c r="B168" s="1340"/>
      <c r="C168" s="1341"/>
      <c r="D168" s="1370" t="s">
        <v>1900</v>
      </c>
      <c r="E168" s="1778"/>
      <c r="F168" s="1778"/>
      <c r="G168" s="1371"/>
    </row>
    <row r="169" spans="1:7">
      <c r="A169" s="1342"/>
      <c r="B169" s="1343"/>
      <c r="C169" s="1344"/>
      <c r="D169" s="1372"/>
      <c r="E169" s="1779"/>
      <c r="F169" s="1779"/>
      <c r="G169" s="1373"/>
    </row>
    <row r="170" spans="1:7">
      <c r="A170" s="1342"/>
      <c r="B170" s="1343"/>
      <c r="C170" s="1344"/>
      <c r="D170" s="1370" t="s">
        <v>44</v>
      </c>
      <c r="E170" s="1778"/>
      <c r="F170" s="1778"/>
      <c r="G170" s="1371"/>
    </row>
    <row r="171" spans="1:7" ht="30" customHeight="1" thickBot="1">
      <c r="A171" s="1345"/>
      <c r="B171" s="1346"/>
      <c r="C171" s="1347"/>
      <c r="D171" s="1374" t="s">
        <v>1921</v>
      </c>
      <c r="E171" s="1827"/>
      <c r="F171" s="1827"/>
      <c r="G171" s="1375"/>
    </row>
    <row r="172" spans="1:7" ht="15.75" thickTop="1">
      <c r="A172" s="1376" t="s">
        <v>13</v>
      </c>
      <c r="B172" s="429" t="s">
        <v>14</v>
      </c>
      <c r="C172" s="1405" t="s">
        <v>15</v>
      </c>
      <c r="D172" s="430" t="s">
        <v>16</v>
      </c>
      <c r="E172" s="501" t="s">
        <v>17</v>
      </c>
      <c r="F172" s="502" t="s">
        <v>1822</v>
      </c>
      <c r="G172" s="503" t="s">
        <v>1823</v>
      </c>
    </row>
    <row r="173" spans="1:7">
      <c r="A173" s="1377"/>
      <c r="B173" s="430" t="s">
        <v>18</v>
      </c>
      <c r="C173" s="1406"/>
      <c r="D173" s="430" t="s">
        <v>19</v>
      </c>
      <c r="E173" s="501" t="s">
        <v>20</v>
      </c>
      <c r="F173" s="502" t="s">
        <v>1828</v>
      </c>
      <c r="G173" s="503"/>
    </row>
    <row r="174" spans="1:7">
      <c r="A174" s="1378"/>
      <c r="B174" s="504"/>
      <c r="C174" s="1407"/>
      <c r="D174" s="431"/>
      <c r="E174" s="505"/>
      <c r="F174" s="506" t="s">
        <v>21</v>
      </c>
      <c r="G174" s="507" t="s">
        <v>21</v>
      </c>
    </row>
    <row r="175" spans="1:7">
      <c r="A175" s="432">
        <v>1</v>
      </c>
      <c r="B175" s="433">
        <v>2</v>
      </c>
      <c r="C175" s="21">
        <v>3</v>
      </c>
      <c r="D175" s="433">
        <v>4</v>
      </c>
      <c r="E175" s="433">
        <v>5</v>
      </c>
      <c r="F175" s="508">
        <v>6</v>
      </c>
      <c r="G175" s="509">
        <v>7</v>
      </c>
    </row>
    <row r="176" spans="1:7">
      <c r="A176" s="425"/>
      <c r="B176" s="430"/>
      <c r="C176" s="22"/>
      <c r="D176" s="430"/>
      <c r="E176" s="430"/>
      <c r="F176" s="510"/>
      <c r="G176" s="503"/>
    </row>
    <row r="177" spans="1:7">
      <c r="A177" s="844"/>
      <c r="B177" s="1768" t="s">
        <v>45</v>
      </c>
      <c r="C177" s="1768"/>
      <c r="D177" s="1768"/>
      <c r="E177" s="1768"/>
      <c r="F177" s="1768"/>
      <c r="G177" s="966">
        <f>SUM(G179:G231)</f>
        <v>0</v>
      </c>
    </row>
    <row r="178" spans="1:7">
      <c r="A178" s="1824" t="s">
        <v>46</v>
      </c>
      <c r="B178" s="1825"/>
      <c r="C178" s="1825"/>
      <c r="D178" s="1825"/>
      <c r="E178" s="1825"/>
      <c r="F178" s="1825"/>
      <c r="G178" s="1826"/>
    </row>
    <row r="179" spans="1:7">
      <c r="A179" s="432">
        <v>3.1</v>
      </c>
      <c r="B179" s="143" t="s">
        <v>47</v>
      </c>
      <c r="C179" s="511" t="s">
        <v>48</v>
      </c>
      <c r="D179" s="512" t="s">
        <v>49</v>
      </c>
      <c r="E179" s="513">
        <v>240</v>
      </c>
      <c r="F179" s="1051"/>
      <c r="G179" s="753">
        <f t="shared" ref="G179:G186" si="6">E179*F179</f>
        <v>0</v>
      </c>
    </row>
    <row r="180" spans="1:7">
      <c r="A180" s="432">
        <v>3.2</v>
      </c>
      <c r="B180" s="433" t="s">
        <v>50</v>
      </c>
      <c r="C180" s="511" t="s">
        <v>51</v>
      </c>
      <c r="D180" s="512" t="s">
        <v>49</v>
      </c>
      <c r="E180" s="513">
        <v>15</v>
      </c>
      <c r="F180" s="1051"/>
      <c r="G180" s="753">
        <f t="shared" si="6"/>
        <v>0</v>
      </c>
    </row>
    <row r="181" spans="1:7" ht="25.5">
      <c r="A181" s="432">
        <v>3.3</v>
      </c>
      <c r="B181" s="433" t="s">
        <v>50</v>
      </c>
      <c r="C181" s="511" t="s">
        <v>52</v>
      </c>
      <c r="D181" s="512" t="s">
        <v>49</v>
      </c>
      <c r="E181" s="513">
        <v>7.19</v>
      </c>
      <c r="F181" s="1051"/>
      <c r="G181" s="753">
        <f t="shared" si="6"/>
        <v>0</v>
      </c>
    </row>
    <row r="182" spans="1:7">
      <c r="A182" s="432">
        <v>3.4</v>
      </c>
      <c r="B182" s="433" t="s">
        <v>53</v>
      </c>
      <c r="C182" s="511" t="s">
        <v>54</v>
      </c>
      <c r="D182" s="512" t="s">
        <v>49</v>
      </c>
      <c r="E182" s="513">
        <v>62</v>
      </c>
      <c r="F182" s="1051"/>
      <c r="G182" s="753">
        <f t="shared" si="6"/>
        <v>0</v>
      </c>
    </row>
    <row r="183" spans="1:7">
      <c r="A183" s="432">
        <v>3.5</v>
      </c>
      <c r="B183" s="433" t="s">
        <v>55</v>
      </c>
      <c r="C183" s="511" t="s">
        <v>56</v>
      </c>
      <c r="D183" s="512" t="s">
        <v>57</v>
      </c>
      <c r="E183" s="513">
        <v>4</v>
      </c>
      <c r="F183" s="1051"/>
      <c r="G183" s="753">
        <f t="shared" si="6"/>
        <v>0</v>
      </c>
    </row>
    <row r="184" spans="1:7" ht="25.5">
      <c r="A184" s="432">
        <v>3.6</v>
      </c>
      <c r="B184" s="433" t="s">
        <v>55</v>
      </c>
      <c r="C184" s="511" t="s">
        <v>58</v>
      </c>
      <c r="D184" s="512" t="s">
        <v>24</v>
      </c>
      <c r="E184" s="513">
        <v>1</v>
      </c>
      <c r="F184" s="1051"/>
      <c r="G184" s="753">
        <f t="shared" si="6"/>
        <v>0</v>
      </c>
    </row>
    <row r="185" spans="1:7" ht="25.5">
      <c r="A185" s="432">
        <v>3.7</v>
      </c>
      <c r="B185" s="433" t="s">
        <v>59</v>
      </c>
      <c r="C185" s="511" t="s">
        <v>60</v>
      </c>
      <c r="D185" s="512" t="s">
        <v>49</v>
      </c>
      <c r="E185" s="513">
        <v>200</v>
      </c>
      <c r="F185" s="1051"/>
      <c r="G185" s="753">
        <f t="shared" si="6"/>
        <v>0</v>
      </c>
    </row>
    <row r="186" spans="1:7" ht="25.5">
      <c r="A186" s="432">
        <v>3.8</v>
      </c>
      <c r="B186" s="433" t="s">
        <v>59</v>
      </c>
      <c r="C186" s="511" t="s">
        <v>61</v>
      </c>
      <c r="D186" s="512" t="s">
        <v>49</v>
      </c>
      <c r="E186" s="513">
        <v>62</v>
      </c>
      <c r="F186" s="1051"/>
      <c r="G186" s="753">
        <f t="shared" si="6"/>
        <v>0</v>
      </c>
    </row>
    <row r="187" spans="1:7">
      <c r="A187" s="1835" t="s">
        <v>62</v>
      </c>
      <c r="B187" s="1836"/>
      <c r="C187" s="1836"/>
      <c r="D187" s="1836"/>
      <c r="E187" s="1836"/>
      <c r="F187" s="814"/>
      <c r="G187" s="815"/>
    </row>
    <row r="188" spans="1:7">
      <c r="A188" s="1837" t="s">
        <v>63</v>
      </c>
      <c r="B188" s="1838"/>
      <c r="C188" s="1838"/>
      <c r="D188" s="1838"/>
      <c r="E188" s="1838"/>
      <c r="F188" s="834"/>
      <c r="G188" s="835"/>
    </row>
    <row r="189" spans="1:7" ht="25.5">
      <c r="A189" s="432">
        <v>3.9</v>
      </c>
      <c r="B189" s="433" t="s">
        <v>64</v>
      </c>
      <c r="C189" s="511" t="s">
        <v>65</v>
      </c>
      <c r="D189" s="512" t="s">
        <v>24</v>
      </c>
      <c r="E189" s="513">
        <f>74*1*1</f>
        <v>74</v>
      </c>
      <c r="F189" s="1051"/>
      <c r="G189" s="753">
        <f>E189*F189</f>
        <v>0</v>
      </c>
    </row>
    <row r="190" spans="1:7" ht="25.5">
      <c r="A190" s="514">
        <v>3.1</v>
      </c>
      <c r="B190" s="433" t="s">
        <v>66</v>
      </c>
      <c r="C190" s="511" t="s">
        <v>67</v>
      </c>
      <c r="D190" s="512" t="s">
        <v>49</v>
      </c>
      <c r="E190" s="513">
        <f>74*1</f>
        <v>74</v>
      </c>
      <c r="F190" s="1051"/>
      <c r="G190" s="753">
        <f>E190*F190</f>
        <v>0</v>
      </c>
    </row>
    <row r="191" spans="1:7" ht="25.5">
      <c r="A191" s="432">
        <v>3.11</v>
      </c>
      <c r="B191" s="433" t="s">
        <v>66</v>
      </c>
      <c r="C191" s="511" t="s">
        <v>68</v>
      </c>
      <c r="D191" s="512" t="s">
        <v>49</v>
      </c>
      <c r="E191" s="513">
        <f>74*1</f>
        <v>74</v>
      </c>
      <c r="F191" s="1051"/>
      <c r="G191" s="753">
        <f>E191*F191</f>
        <v>0</v>
      </c>
    </row>
    <row r="192" spans="1:7">
      <c r="A192" s="1120">
        <v>3.12</v>
      </c>
      <c r="B192" s="1121" t="s">
        <v>66</v>
      </c>
      <c r="C192" s="1122" t="s">
        <v>1982</v>
      </c>
      <c r="D192" s="1123" t="s">
        <v>49</v>
      </c>
      <c r="E192" s="1124">
        <f>74*1</f>
        <v>74</v>
      </c>
      <c r="F192" s="1051"/>
      <c r="G192" s="753">
        <f>E192*F192</f>
        <v>0</v>
      </c>
    </row>
    <row r="193" spans="1:7">
      <c r="A193" s="432">
        <v>3.13</v>
      </c>
      <c r="B193" s="433" t="s">
        <v>66</v>
      </c>
      <c r="C193" s="511" t="s">
        <v>69</v>
      </c>
      <c r="D193" s="512" t="s">
        <v>49</v>
      </c>
      <c r="E193" s="513">
        <f>74*1</f>
        <v>74</v>
      </c>
      <c r="F193" s="1051"/>
      <c r="G193" s="753">
        <f>E193*F193</f>
        <v>0</v>
      </c>
    </row>
    <row r="194" spans="1:7">
      <c r="A194" s="1824" t="s">
        <v>70</v>
      </c>
      <c r="B194" s="1825"/>
      <c r="C194" s="1825"/>
      <c r="D194" s="1825"/>
      <c r="E194" s="1825"/>
      <c r="F194" s="259"/>
      <c r="G194" s="828"/>
    </row>
    <row r="195" spans="1:7">
      <c r="A195" s="432">
        <v>3.14</v>
      </c>
      <c r="B195" s="433" t="s">
        <v>47</v>
      </c>
      <c r="C195" s="511" t="s">
        <v>71</v>
      </c>
      <c r="D195" s="512" t="s">
        <v>49</v>
      </c>
      <c r="E195" s="513">
        <v>240</v>
      </c>
      <c r="F195" s="1051"/>
      <c r="G195" s="753">
        <f t="shared" ref="G195:G205" si="7">E195*F195</f>
        <v>0</v>
      </c>
    </row>
    <row r="196" spans="1:7" ht="25.5">
      <c r="A196" s="432">
        <v>3.15</v>
      </c>
      <c r="B196" s="433" t="s">
        <v>47</v>
      </c>
      <c r="C196" s="511" t="s">
        <v>72</v>
      </c>
      <c r="D196" s="512" t="s">
        <v>49</v>
      </c>
      <c r="E196" s="513">
        <v>91</v>
      </c>
      <c r="F196" s="1051"/>
      <c r="G196" s="753">
        <f t="shared" si="7"/>
        <v>0</v>
      </c>
    </row>
    <row r="197" spans="1:7">
      <c r="A197" s="432">
        <v>3.16</v>
      </c>
      <c r="B197" s="433" t="s">
        <v>47</v>
      </c>
      <c r="C197" s="511" t="s">
        <v>73</v>
      </c>
      <c r="D197" s="512" t="s">
        <v>49</v>
      </c>
      <c r="E197" s="513">
        <v>91</v>
      </c>
      <c r="F197" s="1051"/>
      <c r="G197" s="753">
        <f t="shared" si="7"/>
        <v>0</v>
      </c>
    </row>
    <row r="198" spans="1:7">
      <c r="A198" s="432">
        <v>3.17</v>
      </c>
      <c r="B198" s="433" t="s">
        <v>64</v>
      </c>
      <c r="C198" s="511" t="s">
        <v>74</v>
      </c>
      <c r="D198" s="512" t="s">
        <v>49</v>
      </c>
      <c r="E198" s="513">
        <v>5</v>
      </c>
      <c r="F198" s="1051"/>
      <c r="G198" s="753">
        <f t="shared" si="7"/>
        <v>0</v>
      </c>
    </row>
    <row r="199" spans="1:7">
      <c r="A199" s="432">
        <v>3.18</v>
      </c>
      <c r="B199" s="433" t="s">
        <v>47</v>
      </c>
      <c r="C199" s="511" t="s">
        <v>75</v>
      </c>
      <c r="D199" s="512" t="s">
        <v>49</v>
      </c>
      <c r="E199" s="513">
        <v>15</v>
      </c>
      <c r="F199" s="1051"/>
      <c r="G199" s="753">
        <f t="shared" si="7"/>
        <v>0</v>
      </c>
    </row>
    <row r="200" spans="1:7">
      <c r="A200" s="432">
        <v>3.19</v>
      </c>
      <c r="B200" s="433" t="s">
        <v>50</v>
      </c>
      <c r="C200" s="511" t="s">
        <v>76</v>
      </c>
      <c r="D200" s="512" t="s">
        <v>49</v>
      </c>
      <c r="E200" s="513">
        <v>22.2</v>
      </c>
      <c r="F200" s="1051"/>
      <c r="G200" s="753">
        <f t="shared" si="7"/>
        <v>0</v>
      </c>
    </row>
    <row r="201" spans="1:7">
      <c r="A201" s="514">
        <v>3.2</v>
      </c>
      <c r="B201" s="433" t="s">
        <v>50</v>
      </c>
      <c r="C201" s="515" t="s">
        <v>77</v>
      </c>
      <c r="D201" s="235" t="s">
        <v>49</v>
      </c>
      <c r="E201" s="516">
        <v>15</v>
      </c>
      <c r="F201" s="1051"/>
      <c r="G201" s="753">
        <f t="shared" si="7"/>
        <v>0</v>
      </c>
    </row>
    <row r="202" spans="1:7">
      <c r="A202" s="432">
        <v>3.21</v>
      </c>
      <c r="B202" s="433" t="s">
        <v>50</v>
      </c>
      <c r="C202" s="515" t="s">
        <v>78</v>
      </c>
      <c r="D202" s="235" t="s">
        <v>28</v>
      </c>
      <c r="E202" s="516">
        <v>46</v>
      </c>
      <c r="F202" s="1051"/>
      <c r="G202" s="753">
        <f t="shared" si="7"/>
        <v>0</v>
      </c>
    </row>
    <row r="203" spans="1:7">
      <c r="A203" s="432">
        <v>3.22</v>
      </c>
      <c r="B203" s="433" t="s">
        <v>79</v>
      </c>
      <c r="C203" s="511" t="s">
        <v>80</v>
      </c>
      <c r="D203" s="235" t="s">
        <v>81</v>
      </c>
      <c r="E203" s="516">
        <v>1</v>
      </c>
      <c r="F203" s="1051"/>
      <c r="G203" s="753">
        <f t="shared" si="7"/>
        <v>0</v>
      </c>
    </row>
    <row r="204" spans="1:7">
      <c r="A204" s="432">
        <v>3.23</v>
      </c>
      <c r="B204" s="433" t="s">
        <v>79</v>
      </c>
      <c r="C204" s="511" t="s">
        <v>82</v>
      </c>
      <c r="D204" s="235" t="s">
        <v>81</v>
      </c>
      <c r="E204" s="516">
        <v>1</v>
      </c>
      <c r="F204" s="1051"/>
      <c r="G204" s="753">
        <f t="shared" si="7"/>
        <v>0</v>
      </c>
    </row>
    <row r="205" spans="1:7">
      <c r="A205" s="432">
        <v>3.24</v>
      </c>
      <c r="B205" s="433" t="s">
        <v>50</v>
      </c>
      <c r="C205" s="511" t="s">
        <v>83</v>
      </c>
      <c r="D205" s="512" t="s">
        <v>28</v>
      </c>
      <c r="E205" s="513">
        <v>18.5</v>
      </c>
      <c r="F205" s="1051"/>
      <c r="G205" s="753">
        <f t="shared" si="7"/>
        <v>0</v>
      </c>
    </row>
    <row r="206" spans="1:7">
      <c r="A206" s="1824" t="s">
        <v>84</v>
      </c>
      <c r="B206" s="1825"/>
      <c r="C206" s="1825"/>
      <c r="D206" s="1825"/>
      <c r="E206" s="1825"/>
      <c r="F206" s="826"/>
      <c r="G206" s="827"/>
    </row>
    <row r="207" spans="1:7">
      <c r="A207" s="432">
        <v>3.25</v>
      </c>
      <c r="B207" s="433" t="s">
        <v>59</v>
      </c>
      <c r="C207" s="511" t="s">
        <v>85</v>
      </c>
      <c r="D207" s="512" t="s">
        <v>49</v>
      </c>
      <c r="E207" s="513">
        <v>350</v>
      </c>
      <c r="F207" s="1051"/>
      <c r="G207" s="753">
        <f t="shared" ref="G207:G212" si="8">E207*F207</f>
        <v>0</v>
      </c>
    </row>
    <row r="208" spans="1:7">
      <c r="A208" s="432">
        <v>3.26</v>
      </c>
      <c r="B208" s="433" t="s">
        <v>59</v>
      </c>
      <c r="C208" s="511" t="s">
        <v>86</v>
      </c>
      <c r="D208" s="512" t="s">
        <v>49</v>
      </c>
      <c r="E208" s="513">
        <v>10</v>
      </c>
      <c r="F208" s="1051"/>
      <c r="G208" s="753">
        <f t="shared" si="8"/>
        <v>0</v>
      </c>
    </row>
    <row r="209" spans="1:7">
      <c r="A209" s="432">
        <v>3.27</v>
      </c>
      <c r="B209" s="433" t="s">
        <v>79</v>
      </c>
      <c r="C209" s="511" t="s">
        <v>87</v>
      </c>
      <c r="D209" s="512" t="s">
        <v>49</v>
      </c>
      <c r="E209" s="513">
        <v>350</v>
      </c>
      <c r="F209" s="1051"/>
      <c r="G209" s="753">
        <f t="shared" si="8"/>
        <v>0</v>
      </c>
    </row>
    <row r="210" spans="1:7">
      <c r="A210" s="432">
        <v>3.28</v>
      </c>
      <c r="B210" s="433" t="s">
        <v>88</v>
      </c>
      <c r="C210" s="511" t="s">
        <v>89</v>
      </c>
      <c r="D210" s="512" t="s">
        <v>49</v>
      </c>
      <c r="E210" s="513">
        <v>3</v>
      </c>
      <c r="F210" s="1051"/>
      <c r="G210" s="753">
        <f t="shared" si="8"/>
        <v>0</v>
      </c>
    </row>
    <row r="211" spans="1:7">
      <c r="A211" s="432">
        <v>3.29</v>
      </c>
      <c r="B211" s="433" t="s">
        <v>79</v>
      </c>
      <c r="C211" s="511" t="s">
        <v>90</v>
      </c>
      <c r="D211" s="512" t="s">
        <v>49</v>
      </c>
      <c r="E211" s="513">
        <v>150</v>
      </c>
      <c r="F211" s="1051"/>
      <c r="G211" s="753">
        <f t="shared" si="8"/>
        <v>0</v>
      </c>
    </row>
    <row r="212" spans="1:7">
      <c r="A212" s="514">
        <v>3.3</v>
      </c>
      <c r="B212" s="433" t="s">
        <v>91</v>
      </c>
      <c r="C212" s="511" t="s">
        <v>92</v>
      </c>
      <c r="D212" s="512" t="s">
        <v>57</v>
      </c>
      <c r="E212" s="513">
        <v>1</v>
      </c>
      <c r="F212" s="1051"/>
      <c r="G212" s="753">
        <f t="shared" si="8"/>
        <v>0</v>
      </c>
    </row>
    <row r="213" spans="1:7">
      <c r="A213" s="1824" t="s">
        <v>1702</v>
      </c>
      <c r="B213" s="1825"/>
      <c r="C213" s="1825"/>
      <c r="D213" s="1825"/>
      <c r="E213" s="1825"/>
      <c r="F213" s="826"/>
      <c r="G213" s="827"/>
    </row>
    <row r="214" spans="1:7" ht="25.5">
      <c r="A214" s="432">
        <v>3.31</v>
      </c>
      <c r="B214" s="433" t="s">
        <v>93</v>
      </c>
      <c r="C214" s="515" t="s">
        <v>94</v>
      </c>
      <c r="D214" s="235" t="s">
        <v>28</v>
      </c>
      <c r="E214" s="516">
        <v>74</v>
      </c>
      <c r="F214" s="1051"/>
      <c r="G214" s="753">
        <f t="shared" ref="G214:G221" si="9">E214*F214</f>
        <v>0</v>
      </c>
    </row>
    <row r="215" spans="1:7">
      <c r="A215" s="432">
        <v>3.32</v>
      </c>
      <c r="B215" s="433" t="s">
        <v>64</v>
      </c>
      <c r="C215" s="515" t="s">
        <v>95</v>
      </c>
      <c r="D215" s="512" t="s">
        <v>49</v>
      </c>
      <c r="E215" s="516">
        <v>262</v>
      </c>
      <c r="F215" s="1051"/>
      <c r="G215" s="753">
        <f t="shared" si="9"/>
        <v>0</v>
      </c>
    </row>
    <row r="216" spans="1:7" ht="15" customHeight="1">
      <c r="A216" s="432">
        <v>3.33</v>
      </c>
      <c r="B216" s="433" t="s">
        <v>59</v>
      </c>
      <c r="C216" s="511" t="s">
        <v>96</v>
      </c>
      <c r="D216" s="512" t="s">
        <v>49</v>
      </c>
      <c r="E216" s="513">
        <v>200</v>
      </c>
      <c r="F216" s="1051"/>
      <c r="G216" s="753">
        <f t="shared" si="9"/>
        <v>0</v>
      </c>
    </row>
    <row r="217" spans="1:7" ht="15" customHeight="1">
      <c r="A217" s="432">
        <v>3.34</v>
      </c>
      <c r="B217" s="433" t="s">
        <v>59</v>
      </c>
      <c r="C217" s="511" t="s">
        <v>1703</v>
      </c>
      <c r="D217" s="512" t="s">
        <v>49</v>
      </c>
      <c r="E217" s="513">
        <v>62</v>
      </c>
      <c r="F217" s="1051"/>
      <c r="G217" s="753">
        <f t="shared" si="9"/>
        <v>0</v>
      </c>
    </row>
    <row r="218" spans="1:7" ht="15" customHeight="1">
      <c r="A218" s="432">
        <v>3.35</v>
      </c>
      <c r="B218" s="433" t="s">
        <v>79</v>
      </c>
      <c r="C218" s="511" t="s">
        <v>97</v>
      </c>
      <c r="D218" s="512" t="s">
        <v>49</v>
      </c>
      <c r="E218" s="513">
        <v>262</v>
      </c>
      <c r="F218" s="1051"/>
      <c r="G218" s="753">
        <f t="shared" si="9"/>
        <v>0</v>
      </c>
    </row>
    <row r="219" spans="1:7" ht="15" customHeight="1">
      <c r="A219" s="432">
        <v>3.36</v>
      </c>
      <c r="B219" s="517" t="s">
        <v>98</v>
      </c>
      <c r="C219" s="511" t="s">
        <v>99</v>
      </c>
      <c r="D219" s="512" t="s">
        <v>49</v>
      </c>
      <c r="E219" s="513">
        <v>30</v>
      </c>
      <c r="F219" s="1051"/>
      <c r="G219" s="753">
        <f t="shared" si="9"/>
        <v>0</v>
      </c>
    </row>
    <row r="220" spans="1:7">
      <c r="A220" s="432">
        <v>3.37</v>
      </c>
      <c r="B220" s="433" t="s">
        <v>64</v>
      </c>
      <c r="C220" s="511" t="s">
        <v>100</v>
      </c>
      <c r="D220" s="512" t="s">
        <v>57</v>
      </c>
      <c r="E220" s="513">
        <v>1</v>
      </c>
      <c r="F220" s="1051"/>
      <c r="G220" s="753">
        <f t="shared" si="9"/>
        <v>0</v>
      </c>
    </row>
    <row r="221" spans="1:7">
      <c r="A221" s="432">
        <v>3.38</v>
      </c>
      <c r="B221" s="433" t="s">
        <v>101</v>
      </c>
      <c r="C221" s="511" t="s">
        <v>102</v>
      </c>
      <c r="D221" s="512" t="s">
        <v>49</v>
      </c>
      <c r="E221" s="513">
        <v>15</v>
      </c>
      <c r="F221" s="1051"/>
      <c r="G221" s="753">
        <f t="shared" si="9"/>
        <v>0</v>
      </c>
    </row>
    <row r="222" spans="1:7">
      <c r="A222" s="1824" t="s">
        <v>103</v>
      </c>
      <c r="B222" s="1825"/>
      <c r="C222" s="1825"/>
      <c r="D222" s="1825"/>
      <c r="E222" s="1825"/>
      <c r="F222" s="826"/>
      <c r="G222" s="827"/>
    </row>
    <row r="223" spans="1:7">
      <c r="A223" s="432">
        <v>3.39</v>
      </c>
      <c r="B223" s="433" t="s">
        <v>91</v>
      </c>
      <c r="C223" s="511" t="s">
        <v>104</v>
      </c>
      <c r="D223" s="518" t="s">
        <v>105</v>
      </c>
      <c r="E223" s="513">
        <v>10</v>
      </c>
      <c r="F223" s="1051"/>
      <c r="G223" s="753">
        <f>E223*F223</f>
        <v>0</v>
      </c>
    </row>
    <row r="224" spans="1:7">
      <c r="A224" s="514">
        <v>3.4</v>
      </c>
      <c r="B224" s="433" t="s">
        <v>91</v>
      </c>
      <c r="C224" s="515" t="s">
        <v>106</v>
      </c>
      <c r="D224" s="518" t="s">
        <v>105</v>
      </c>
      <c r="E224" s="516">
        <v>1</v>
      </c>
      <c r="F224" s="1051"/>
      <c r="G224" s="753">
        <f>E224*F224</f>
        <v>0</v>
      </c>
    </row>
    <row r="225" spans="1:7">
      <c r="A225" s="1131">
        <v>3.41</v>
      </c>
      <c r="B225" s="1126" t="s">
        <v>91</v>
      </c>
      <c r="C225" s="1118" t="s">
        <v>107</v>
      </c>
      <c r="D225" s="1132" t="s">
        <v>105</v>
      </c>
      <c r="E225" s="1133">
        <v>7</v>
      </c>
      <c r="F225" s="1051"/>
      <c r="G225" s="753">
        <f t="shared" ref="G225:G226" si="10">E225*F225</f>
        <v>0</v>
      </c>
    </row>
    <row r="226" spans="1:7">
      <c r="A226" s="514">
        <v>3.42</v>
      </c>
      <c r="B226" s="433" t="s">
        <v>50</v>
      </c>
      <c r="C226" s="511" t="s">
        <v>108</v>
      </c>
      <c r="D226" s="512" t="s">
        <v>49</v>
      </c>
      <c r="E226" s="513">
        <v>4</v>
      </c>
      <c r="F226" s="1051"/>
      <c r="G226" s="753">
        <f t="shared" si="10"/>
        <v>0</v>
      </c>
    </row>
    <row r="227" spans="1:7">
      <c r="A227" s="432">
        <v>3.43</v>
      </c>
      <c r="B227" s="433" t="s">
        <v>88</v>
      </c>
      <c r="C227" s="511" t="s">
        <v>109</v>
      </c>
      <c r="D227" s="518" t="s">
        <v>105</v>
      </c>
      <c r="E227" s="516">
        <v>5</v>
      </c>
      <c r="F227" s="1051"/>
      <c r="G227" s="753">
        <f>E227*F227</f>
        <v>0</v>
      </c>
    </row>
    <row r="228" spans="1:7">
      <c r="A228" s="1824" t="s">
        <v>110</v>
      </c>
      <c r="B228" s="1825"/>
      <c r="C228" s="1825"/>
      <c r="D228" s="1825"/>
      <c r="E228" s="1825"/>
      <c r="F228" s="826"/>
      <c r="G228" s="827"/>
    </row>
    <row r="229" spans="1:7">
      <c r="A229" s="432">
        <v>3.44</v>
      </c>
      <c r="B229" s="143" t="s">
        <v>53</v>
      </c>
      <c r="C229" s="511" t="s">
        <v>111</v>
      </c>
      <c r="D229" s="512" t="s">
        <v>49</v>
      </c>
      <c r="E229" s="513">
        <v>62</v>
      </c>
      <c r="F229" s="1051"/>
      <c r="G229" s="753">
        <f>E229*F229</f>
        <v>0</v>
      </c>
    </row>
    <row r="230" spans="1:7">
      <c r="A230" s="1834" t="s">
        <v>1700</v>
      </c>
      <c r="B230" s="1834"/>
      <c r="C230" s="1834"/>
      <c r="D230" s="1834"/>
      <c r="E230" s="1834"/>
      <c r="F230" s="833"/>
      <c r="G230" s="826"/>
    </row>
    <row r="231" spans="1:7">
      <c r="A231" s="433" t="s">
        <v>1704</v>
      </c>
      <c r="B231" s="143"/>
      <c r="C231" s="511" t="s">
        <v>1701</v>
      </c>
      <c r="D231" s="512" t="s">
        <v>149</v>
      </c>
      <c r="E231" s="512">
        <v>1</v>
      </c>
      <c r="F231" s="1051"/>
      <c r="G231" s="753">
        <f>E231*F231</f>
        <v>0</v>
      </c>
    </row>
    <row r="232" spans="1:7">
      <c r="A232" s="491"/>
      <c r="B232" s="465"/>
      <c r="C232" s="79"/>
      <c r="D232" s="465"/>
      <c r="E232" s="465"/>
      <c r="F232" s="465"/>
      <c r="G232" s="442"/>
    </row>
    <row r="233" spans="1:7" ht="15" customHeight="1">
      <c r="A233" s="1339" t="s">
        <v>1868</v>
      </c>
      <c r="B233" s="1340"/>
      <c r="C233" s="1341"/>
      <c r="D233" s="1370" t="s">
        <v>1900</v>
      </c>
      <c r="E233" s="1778"/>
      <c r="F233" s="1778"/>
      <c r="G233" s="1371"/>
    </row>
    <row r="234" spans="1:7">
      <c r="A234" s="1342"/>
      <c r="B234" s="1343"/>
      <c r="C234" s="1344"/>
      <c r="D234" s="1372"/>
      <c r="E234" s="1779"/>
      <c r="F234" s="1779"/>
      <c r="G234" s="1373"/>
    </row>
    <row r="235" spans="1:7" ht="15" customHeight="1">
      <c r="A235" s="1342"/>
      <c r="B235" s="1343"/>
      <c r="C235" s="1344"/>
      <c r="D235" s="1370" t="s">
        <v>44</v>
      </c>
      <c r="E235" s="1778"/>
      <c r="F235" s="1778"/>
      <c r="G235" s="1371"/>
    </row>
    <row r="236" spans="1:7" ht="30" customHeight="1" thickBot="1">
      <c r="A236" s="1345"/>
      <c r="B236" s="1346"/>
      <c r="C236" s="1347"/>
      <c r="D236" s="1374" t="s">
        <v>1922</v>
      </c>
      <c r="E236" s="1827"/>
      <c r="F236" s="1827"/>
      <c r="G236" s="1375"/>
    </row>
    <row r="237" spans="1:7" ht="15.75" thickTop="1">
      <c r="A237" s="1376" t="s">
        <v>13</v>
      </c>
      <c r="B237" s="429" t="s">
        <v>14</v>
      </c>
      <c r="C237" s="1405" t="s">
        <v>15</v>
      </c>
      <c r="D237" s="430" t="s">
        <v>16</v>
      </c>
      <c r="E237" s="501" t="s">
        <v>17</v>
      </c>
      <c r="F237" s="502" t="s">
        <v>1822</v>
      </c>
      <c r="G237" s="503" t="s">
        <v>1823</v>
      </c>
    </row>
    <row r="238" spans="1:7">
      <c r="A238" s="1377"/>
      <c r="B238" s="430" t="s">
        <v>18</v>
      </c>
      <c r="C238" s="1406"/>
      <c r="D238" s="430" t="s">
        <v>19</v>
      </c>
      <c r="E238" s="501" t="s">
        <v>20</v>
      </c>
      <c r="F238" s="502" t="s">
        <v>1828</v>
      </c>
      <c r="G238" s="503"/>
    </row>
    <row r="239" spans="1:7">
      <c r="A239" s="1378"/>
      <c r="B239" s="504"/>
      <c r="C239" s="1407"/>
      <c r="D239" s="431"/>
      <c r="E239" s="505"/>
      <c r="F239" s="506" t="s">
        <v>21</v>
      </c>
      <c r="G239" s="507" t="s">
        <v>21</v>
      </c>
    </row>
    <row r="240" spans="1:7">
      <c r="A240" s="432">
        <v>1</v>
      </c>
      <c r="B240" s="433">
        <v>2</v>
      </c>
      <c r="C240" s="21">
        <v>3</v>
      </c>
      <c r="D240" s="433">
        <v>4</v>
      </c>
      <c r="E240" s="433">
        <v>5</v>
      </c>
      <c r="F240" s="508">
        <v>6</v>
      </c>
      <c r="G240" s="509">
        <v>7</v>
      </c>
    </row>
    <row r="241" spans="1:7">
      <c r="A241" s="425"/>
      <c r="B241" s="430"/>
      <c r="C241" s="22"/>
      <c r="D241" s="430"/>
      <c r="E241" s="430"/>
      <c r="F241" s="510"/>
      <c r="G241" s="503"/>
    </row>
    <row r="242" spans="1:7">
      <c r="A242" s="844"/>
      <c r="B242" s="1768" t="s">
        <v>45</v>
      </c>
      <c r="C242" s="1768"/>
      <c r="D242" s="1768"/>
      <c r="E242" s="1768"/>
      <c r="F242" s="1768"/>
      <c r="G242" s="966">
        <f>SUM(G244:G248)</f>
        <v>0</v>
      </c>
    </row>
    <row r="243" spans="1:7">
      <c r="A243" s="1824" t="s">
        <v>112</v>
      </c>
      <c r="B243" s="1825"/>
      <c r="C243" s="1825"/>
      <c r="D243" s="1825"/>
      <c r="E243" s="1825"/>
      <c r="F243" s="1825"/>
      <c r="G243" s="1826"/>
    </row>
    <row r="244" spans="1:7" ht="15" customHeight="1">
      <c r="A244" s="432">
        <v>3.45</v>
      </c>
      <c r="B244" s="433" t="s">
        <v>113</v>
      </c>
      <c r="C244" s="511" t="s">
        <v>114</v>
      </c>
      <c r="D244" s="512" t="s">
        <v>24</v>
      </c>
      <c r="E244" s="519">
        <v>2.3745099999999999</v>
      </c>
      <c r="F244" s="1051"/>
      <c r="G244" s="753">
        <f>E244*F244</f>
        <v>0</v>
      </c>
    </row>
    <row r="245" spans="1:7" ht="24.75" customHeight="1">
      <c r="A245" s="432">
        <v>3.46</v>
      </c>
      <c r="B245" s="520" t="s">
        <v>115</v>
      </c>
      <c r="C245" s="511" t="s">
        <v>116</v>
      </c>
      <c r="D245" s="512" t="s">
        <v>24</v>
      </c>
      <c r="E245" s="519">
        <v>6.6645199999999996</v>
      </c>
      <c r="F245" s="1051"/>
      <c r="G245" s="753">
        <f t="shared" ref="G245:G248" si="11">E245*F245</f>
        <v>0</v>
      </c>
    </row>
    <row r="246" spans="1:7" ht="24.75" customHeight="1">
      <c r="A246" s="432">
        <v>3.47</v>
      </c>
      <c r="B246" s="433" t="s">
        <v>117</v>
      </c>
      <c r="C246" s="511" t="s">
        <v>118</v>
      </c>
      <c r="D246" s="512" t="s">
        <v>119</v>
      </c>
      <c r="E246" s="519">
        <v>0.12483240000000002</v>
      </c>
      <c r="F246" s="1051"/>
      <c r="G246" s="753">
        <f t="shared" si="11"/>
        <v>0</v>
      </c>
    </row>
    <row r="247" spans="1:7" ht="24.75" customHeight="1">
      <c r="A247" s="432">
        <v>3.48</v>
      </c>
      <c r="B247" s="433" t="s">
        <v>120</v>
      </c>
      <c r="C247" s="511" t="s">
        <v>121</v>
      </c>
      <c r="D247" s="512" t="s">
        <v>24</v>
      </c>
      <c r="E247" s="519">
        <v>7.4999999999999997E-2</v>
      </c>
      <c r="F247" s="1051"/>
      <c r="G247" s="753">
        <f t="shared" si="11"/>
        <v>0</v>
      </c>
    </row>
    <row r="248" spans="1:7" ht="24.75" customHeight="1">
      <c r="A248" s="432">
        <v>3.49</v>
      </c>
      <c r="B248" s="433" t="s">
        <v>64</v>
      </c>
      <c r="C248" s="521" t="s">
        <v>122</v>
      </c>
      <c r="D248" s="512" t="s">
        <v>49</v>
      </c>
      <c r="E248" s="519">
        <v>1.4014</v>
      </c>
      <c r="F248" s="1051"/>
      <c r="G248" s="753">
        <f t="shared" si="11"/>
        <v>0</v>
      </c>
    </row>
    <row r="249" spans="1:7">
      <c r="A249" s="491"/>
      <c r="B249" s="465"/>
      <c r="C249" s="79"/>
      <c r="D249" s="465"/>
      <c r="E249" s="465"/>
      <c r="F249" s="465"/>
      <c r="G249" s="442"/>
    </row>
    <row r="250" spans="1:7" ht="15" customHeight="1">
      <c r="A250" s="1339" t="s">
        <v>1868</v>
      </c>
      <c r="B250" s="1340"/>
      <c r="C250" s="1341"/>
      <c r="D250" s="1370" t="s">
        <v>1900</v>
      </c>
      <c r="E250" s="1778"/>
      <c r="F250" s="1778"/>
      <c r="G250" s="1371"/>
    </row>
    <row r="251" spans="1:7">
      <c r="A251" s="1342"/>
      <c r="B251" s="1343"/>
      <c r="C251" s="1344"/>
      <c r="D251" s="1372"/>
      <c r="E251" s="1779"/>
      <c r="F251" s="1779"/>
      <c r="G251" s="1373"/>
    </row>
    <row r="252" spans="1:7">
      <c r="A252" s="1342"/>
      <c r="B252" s="1343"/>
      <c r="C252" s="1344"/>
      <c r="D252" s="1370" t="s">
        <v>44</v>
      </c>
      <c r="E252" s="1778"/>
      <c r="F252" s="1778"/>
      <c r="G252" s="1371"/>
    </row>
    <row r="253" spans="1:7" ht="30" customHeight="1" thickBot="1">
      <c r="A253" s="1345"/>
      <c r="B253" s="1346"/>
      <c r="C253" s="1347"/>
      <c r="D253" s="1374" t="s">
        <v>1923</v>
      </c>
      <c r="E253" s="1827"/>
      <c r="F253" s="1827"/>
      <c r="G253" s="1375"/>
    </row>
    <row r="254" spans="1:7" ht="15.75" thickTop="1">
      <c r="A254" s="1376" t="s">
        <v>13</v>
      </c>
      <c r="B254" s="429" t="s">
        <v>14</v>
      </c>
      <c r="C254" s="1405" t="s">
        <v>15</v>
      </c>
      <c r="D254" s="430" t="s">
        <v>16</v>
      </c>
      <c r="E254" s="501" t="s">
        <v>17</v>
      </c>
      <c r="F254" s="502" t="s">
        <v>1822</v>
      </c>
      <c r="G254" s="503" t="s">
        <v>1823</v>
      </c>
    </row>
    <row r="255" spans="1:7">
      <c r="A255" s="1377"/>
      <c r="B255" s="430" t="s">
        <v>18</v>
      </c>
      <c r="C255" s="1406"/>
      <c r="D255" s="430" t="s">
        <v>19</v>
      </c>
      <c r="E255" s="501" t="s">
        <v>20</v>
      </c>
      <c r="F255" s="502" t="s">
        <v>1828</v>
      </c>
      <c r="G255" s="503"/>
    </row>
    <row r="256" spans="1:7">
      <c r="A256" s="1378"/>
      <c r="B256" s="504"/>
      <c r="C256" s="1407"/>
      <c r="D256" s="431"/>
      <c r="E256" s="505"/>
      <c r="F256" s="506" t="s">
        <v>21</v>
      </c>
      <c r="G256" s="507" t="s">
        <v>21</v>
      </c>
    </row>
    <row r="257" spans="1:7">
      <c r="A257" s="432">
        <v>1</v>
      </c>
      <c r="B257" s="433">
        <v>2</v>
      </c>
      <c r="C257" s="21">
        <v>3</v>
      </c>
      <c r="D257" s="433">
        <v>4</v>
      </c>
      <c r="E257" s="433">
        <v>5</v>
      </c>
      <c r="F257" s="508">
        <v>6</v>
      </c>
      <c r="G257" s="509">
        <v>7</v>
      </c>
    </row>
    <row r="258" spans="1:7">
      <c r="A258" s="425"/>
      <c r="B258" s="430"/>
      <c r="C258" s="22"/>
      <c r="D258" s="430"/>
      <c r="E258" s="430"/>
      <c r="F258" s="510"/>
      <c r="G258" s="503"/>
    </row>
    <row r="259" spans="1:7">
      <c r="A259" s="907"/>
      <c r="B259" s="1768" t="s">
        <v>123</v>
      </c>
      <c r="C259" s="1768"/>
      <c r="D259" s="1768"/>
      <c r="E259" s="1768"/>
      <c r="F259" s="1768"/>
      <c r="G259" s="966">
        <f>SUM(G261:G363)</f>
        <v>0</v>
      </c>
    </row>
    <row r="260" spans="1:7">
      <c r="A260" s="1824" t="s">
        <v>124</v>
      </c>
      <c r="B260" s="1825"/>
      <c r="C260" s="1825"/>
      <c r="D260" s="1825"/>
      <c r="E260" s="1825"/>
      <c r="F260" s="822"/>
      <c r="G260" s="823"/>
    </row>
    <row r="261" spans="1:7">
      <c r="A261" s="514">
        <v>3.5</v>
      </c>
      <c r="B261" s="522" t="s">
        <v>125</v>
      </c>
      <c r="C261" s="523" t="s">
        <v>126</v>
      </c>
      <c r="D261" s="303" t="s">
        <v>105</v>
      </c>
      <c r="E261" s="303">
        <v>1</v>
      </c>
      <c r="F261" s="1052"/>
      <c r="G261" s="753">
        <f>E261*F261</f>
        <v>0</v>
      </c>
    </row>
    <row r="262" spans="1:7">
      <c r="A262" s="432">
        <v>3.51</v>
      </c>
      <c r="B262" s="522" t="str">
        <f>B261</f>
        <v>B.03.01.01</v>
      </c>
      <c r="C262" s="523" t="s">
        <v>127</v>
      </c>
      <c r="D262" s="303" t="s">
        <v>105</v>
      </c>
      <c r="E262" s="303">
        <v>2</v>
      </c>
      <c r="F262" s="1052"/>
      <c r="G262" s="753">
        <f t="shared" ref="G262:G267" si="12">E262*F262</f>
        <v>0</v>
      </c>
    </row>
    <row r="263" spans="1:7">
      <c r="A263" s="514">
        <v>3.52</v>
      </c>
      <c r="B263" s="522" t="str">
        <f t="shared" ref="B263:B267" si="13">B262</f>
        <v>B.03.01.01</v>
      </c>
      <c r="C263" s="523" t="s">
        <v>128</v>
      </c>
      <c r="D263" s="303" t="s">
        <v>105</v>
      </c>
      <c r="E263" s="303">
        <v>3</v>
      </c>
      <c r="F263" s="1052"/>
      <c r="G263" s="753">
        <f t="shared" si="12"/>
        <v>0</v>
      </c>
    </row>
    <row r="264" spans="1:7">
      <c r="A264" s="432">
        <v>3.53</v>
      </c>
      <c r="B264" s="522" t="str">
        <f t="shared" si="13"/>
        <v>B.03.01.01</v>
      </c>
      <c r="C264" s="523" t="s">
        <v>129</v>
      </c>
      <c r="D264" s="303" t="s">
        <v>105</v>
      </c>
      <c r="E264" s="303">
        <v>1</v>
      </c>
      <c r="F264" s="1052"/>
      <c r="G264" s="753">
        <f t="shared" si="12"/>
        <v>0</v>
      </c>
    </row>
    <row r="265" spans="1:7" ht="15" customHeight="1">
      <c r="A265" s="514">
        <v>3.54</v>
      </c>
      <c r="B265" s="522" t="str">
        <f t="shared" si="13"/>
        <v>B.03.01.01</v>
      </c>
      <c r="C265" s="524" t="s">
        <v>130</v>
      </c>
      <c r="D265" s="303" t="s">
        <v>105</v>
      </c>
      <c r="E265" s="303">
        <v>2</v>
      </c>
      <c r="F265" s="1052"/>
      <c r="G265" s="753">
        <f t="shared" si="12"/>
        <v>0</v>
      </c>
    </row>
    <row r="266" spans="1:7">
      <c r="A266" s="432">
        <v>3.55</v>
      </c>
      <c r="B266" s="522" t="str">
        <f t="shared" si="13"/>
        <v>B.03.01.01</v>
      </c>
      <c r="C266" s="523" t="s">
        <v>131</v>
      </c>
      <c r="D266" s="303" t="s">
        <v>132</v>
      </c>
      <c r="E266" s="303">
        <v>9</v>
      </c>
      <c r="F266" s="1052"/>
      <c r="G266" s="753">
        <f t="shared" si="12"/>
        <v>0</v>
      </c>
    </row>
    <row r="267" spans="1:7">
      <c r="A267" s="514">
        <v>3.56</v>
      </c>
      <c r="B267" s="522" t="str">
        <f t="shared" si="13"/>
        <v>B.03.01.01</v>
      </c>
      <c r="C267" s="523" t="s">
        <v>133</v>
      </c>
      <c r="D267" s="303" t="s">
        <v>32</v>
      </c>
      <c r="E267" s="303">
        <v>1</v>
      </c>
      <c r="F267" s="1052"/>
      <c r="G267" s="753">
        <f t="shared" si="12"/>
        <v>0</v>
      </c>
    </row>
    <row r="268" spans="1:7">
      <c r="A268" s="1822" t="s">
        <v>134</v>
      </c>
      <c r="B268" s="1823"/>
      <c r="C268" s="1823"/>
      <c r="D268" s="1823"/>
      <c r="E268" s="1823"/>
      <c r="F268" s="818"/>
      <c r="G268" s="819"/>
    </row>
    <row r="269" spans="1:7" ht="15" customHeight="1">
      <c r="A269" s="432">
        <v>3.57</v>
      </c>
      <c r="B269" s="522" t="s">
        <v>125</v>
      </c>
      <c r="C269" s="523" t="s">
        <v>135</v>
      </c>
      <c r="D269" s="303" t="s">
        <v>136</v>
      </c>
      <c r="E269" s="303">
        <v>10</v>
      </c>
      <c r="F269" s="1052"/>
      <c r="G269" s="753">
        <f>E269*F269</f>
        <v>0</v>
      </c>
    </row>
    <row r="270" spans="1:7">
      <c r="A270" s="432">
        <v>3.58</v>
      </c>
      <c r="B270" s="522" t="str">
        <f>B269</f>
        <v>B.03.01.01</v>
      </c>
      <c r="C270" s="523" t="s">
        <v>137</v>
      </c>
      <c r="D270" s="303" t="s">
        <v>28</v>
      </c>
      <c r="E270" s="303">
        <v>20</v>
      </c>
      <c r="F270" s="1052"/>
      <c r="G270" s="753">
        <f t="shared" ref="G270:G293" si="14">E270*F270</f>
        <v>0</v>
      </c>
    </row>
    <row r="271" spans="1:7">
      <c r="A271" s="432">
        <v>3.59</v>
      </c>
      <c r="B271" s="522" t="str">
        <f t="shared" ref="B271:B293" si="15">B270</f>
        <v>B.03.01.01</v>
      </c>
      <c r="C271" s="523" t="s">
        <v>138</v>
      </c>
      <c r="D271" s="303" t="s">
        <v>28</v>
      </c>
      <c r="E271" s="303">
        <v>4</v>
      </c>
      <c r="F271" s="1052"/>
      <c r="G271" s="753">
        <f t="shared" si="14"/>
        <v>0</v>
      </c>
    </row>
    <row r="272" spans="1:7">
      <c r="A272" s="514">
        <v>3.6</v>
      </c>
      <c r="B272" s="522" t="str">
        <f t="shared" si="15"/>
        <v>B.03.01.01</v>
      </c>
      <c r="C272" s="523" t="s">
        <v>139</v>
      </c>
      <c r="D272" s="303" t="s">
        <v>105</v>
      </c>
      <c r="E272" s="303">
        <v>10</v>
      </c>
      <c r="F272" s="1052"/>
      <c r="G272" s="753">
        <f t="shared" si="14"/>
        <v>0</v>
      </c>
    </row>
    <row r="273" spans="1:7">
      <c r="A273" s="432">
        <v>3.61</v>
      </c>
      <c r="B273" s="522" t="str">
        <f t="shared" si="15"/>
        <v>B.03.01.01</v>
      </c>
      <c r="C273" s="523" t="s">
        <v>140</v>
      </c>
      <c r="D273" s="303" t="s">
        <v>28</v>
      </c>
      <c r="E273" s="303">
        <v>24</v>
      </c>
      <c r="F273" s="1052"/>
      <c r="G273" s="753">
        <f t="shared" si="14"/>
        <v>0</v>
      </c>
    </row>
    <row r="274" spans="1:7">
      <c r="A274" s="432">
        <v>3.62</v>
      </c>
      <c r="B274" s="522" t="str">
        <f t="shared" si="15"/>
        <v>B.03.01.01</v>
      </c>
      <c r="C274" s="523" t="s">
        <v>141</v>
      </c>
      <c r="D274" s="303" t="s">
        <v>28</v>
      </c>
      <c r="E274" s="303">
        <v>5</v>
      </c>
      <c r="F274" s="1052"/>
      <c r="G274" s="753">
        <f t="shared" si="14"/>
        <v>0</v>
      </c>
    </row>
    <row r="275" spans="1:7" ht="25.5">
      <c r="A275" s="432">
        <v>3.63</v>
      </c>
      <c r="B275" s="522" t="str">
        <f t="shared" si="15"/>
        <v>B.03.01.01</v>
      </c>
      <c r="C275" s="523" t="s">
        <v>142</v>
      </c>
      <c r="D275" s="303" t="s">
        <v>28</v>
      </c>
      <c r="E275" s="303">
        <v>40</v>
      </c>
      <c r="F275" s="1052"/>
      <c r="G275" s="753">
        <f t="shared" si="14"/>
        <v>0</v>
      </c>
    </row>
    <row r="276" spans="1:7" ht="25.5">
      <c r="A276" s="432">
        <v>3.64</v>
      </c>
      <c r="B276" s="522" t="str">
        <f t="shared" si="15"/>
        <v>B.03.01.01</v>
      </c>
      <c r="C276" s="523" t="s">
        <v>143</v>
      </c>
      <c r="D276" s="303" t="s">
        <v>28</v>
      </c>
      <c r="E276" s="303">
        <v>15</v>
      </c>
      <c r="F276" s="1052"/>
      <c r="G276" s="753">
        <f t="shared" si="14"/>
        <v>0</v>
      </c>
    </row>
    <row r="277" spans="1:7">
      <c r="A277" s="432">
        <v>3.65</v>
      </c>
      <c r="B277" s="522" t="str">
        <f t="shared" si="15"/>
        <v>B.03.01.01</v>
      </c>
      <c r="C277" s="523" t="s">
        <v>144</v>
      </c>
      <c r="D277" s="303" t="s">
        <v>105</v>
      </c>
      <c r="E277" s="303">
        <v>2</v>
      </c>
      <c r="F277" s="1052"/>
      <c r="G277" s="753">
        <f t="shared" si="14"/>
        <v>0</v>
      </c>
    </row>
    <row r="278" spans="1:7">
      <c r="A278" s="432">
        <v>3.66</v>
      </c>
      <c r="B278" s="522" t="str">
        <f t="shared" si="15"/>
        <v>B.03.01.01</v>
      </c>
      <c r="C278" s="523" t="s">
        <v>145</v>
      </c>
      <c r="D278" s="303" t="s">
        <v>105</v>
      </c>
      <c r="E278" s="303">
        <v>6</v>
      </c>
      <c r="F278" s="1052"/>
      <c r="G278" s="753">
        <f t="shared" si="14"/>
        <v>0</v>
      </c>
    </row>
    <row r="279" spans="1:7">
      <c r="A279" s="432">
        <v>3.67</v>
      </c>
      <c r="B279" s="522" t="str">
        <f t="shared" si="15"/>
        <v>B.03.01.01</v>
      </c>
      <c r="C279" s="523" t="s">
        <v>146</v>
      </c>
      <c r="D279" s="303" t="s">
        <v>105</v>
      </c>
      <c r="E279" s="303">
        <v>6</v>
      </c>
      <c r="F279" s="1052"/>
      <c r="G279" s="753">
        <f t="shared" si="14"/>
        <v>0</v>
      </c>
    </row>
    <row r="280" spans="1:7" ht="15" customHeight="1">
      <c r="A280" s="432">
        <v>3.68</v>
      </c>
      <c r="B280" s="522" t="str">
        <f t="shared" si="15"/>
        <v>B.03.01.01</v>
      </c>
      <c r="C280" s="523" t="s">
        <v>147</v>
      </c>
      <c r="D280" s="303" t="s">
        <v>105</v>
      </c>
      <c r="E280" s="303">
        <v>8</v>
      </c>
      <c r="F280" s="1052"/>
      <c r="G280" s="753">
        <f t="shared" si="14"/>
        <v>0</v>
      </c>
    </row>
    <row r="281" spans="1:7">
      <c r="A281" s="432">
        <v>3.69</v>
      </c>
      <c r="B281" s="522" t="str">
        <f t="shared" si="15"/>
        <v>B.03.01.01</v>
      </c>
      <c r="C281" s="523" t="s">
        <v>148</v>
      </c>
      <c r="D281" s="303" t="s">
        <v>149</v>
      </c>
      <c r="E281" s="303">
        <v>3</v>
      </c>
      <c r="F281" s="1052"/>
      <c r="G281" s="753">
        <f t="shared" si="14"/>
        <v>0</v>
      </c>
    </row>
    <row r="282" spans="1:7" ht="25.5">
      <c r="A282" s="514">
        <v>3.7</v>
      </c>
      <c r="B282" s="522" t="str">
        <f t="shared" si="15"/>
        <v>B.03.01.01</v>
      </c>
      <c r="C282" s="523" t="s">
        <v>150</v>
      </c>
      <c r="D282" s="303" t="s">
        <v>149</v>
      </c>
      <c r="E282" s="303">
        <v>3</v>
      </c>
      <c r="F282" s="1052"/>
      <c r="G282" s="753">
        <f t="shared" si="14"/>
        <v>0</v>
      </c>
    </row>
    <row r="283" spans="1:7">
      <c r="A283" s="432">
        <v>3.71</v>
      </c>
      <c r="B283" s="522" t="str">
        <f t="shared" si="15"/>
        <v>B.03.01.01</v>
      </c>
      <c r="C283" s="523" t="s">
        <v>151</v>
      </c>
      <c r="D283" s="303" t="s">
        <v>105</v>
      </c>
      <c r="E283" s="303">
        <v>6</v>
      </c>
      <c r="F283" s="1052"/>
      <c r="G283" s="753">
        <f t="shared" si="14"/>
        <v>0</v>
      </c>
    </row>
    <row r="284" spans="1:7">
      <c r="A284" s="432">
        <v>3.72</v>
      </c>
      <c r="B284" s="522" t="str">
        <f t="shared" si="15"/>
        <v>B.03.01.01</v>
      </c>
      <c r="C284" s="523" t="s">
        <v>152</v>
      </c>
      <c r="D284" s="303" t="s">
        <v>105</v>
      </c>
      <c r="E284" s="303">
        <v>6</v>
      </c>
      <c r="F284" s="1052"/>
      <c r="G284" s="753">
        <f t="shared" si="14"/>
        <v>0</v>
      </c>
    </row>
    <row r="285" spans="1:7">
      <c r="A285" s="432">
        <v>3.73</v>
      </c>
      <c r="B285" s="522" t="str">
        <f t="shared" si="15"/>
        <v>B.03.01.01</v>
      </c>
      <c r="C285" s="523" t="s">
        <v>153</v>
      </c>
      <c r="D285" s="303" t="s">
        <v>105</v>
      </c>
      <c r="E285" s="303">
        <v>4</v>
      </c>
      <c r="F285" s="1052"/>
      <c r="G285" s="753">
        <f t="shared" si="14"/>
        <v>0</v>
      </c>
    </row>
    <row r="286" spans="1:7" ht="25.5">
      <c r="A286" s="432">
        <v>3.74</v>
      </c>
      <c r="B286" s="522" t="str">
        <f t="shared" si="15"/>
        <v>B.03.01.01</v>
      </c>
      <c r="C286" s="523" t="s">
        <v>154</v>
      </c>
      <c r="D286" s="303" t="s">
        <v>105</v>
      </c>
      <c r="E286" s="303">
        <v>8</v>
      </c>
      <c r="F286" s="1052"/>
      <c r="G286" s="753">
        <f t="shared" si="14"/>
        <v>0</v>
      </c>
    </row>
    <row r="287" spans="1:7" ht="25.5">
      <c r="A287" s="432">
        <v>3.75</v>
      </c>
      <c r="B287" s="522" t="str">
        <f t="shared" si="15"/>
        <v>B.03.01.01</v>
      </c>
      <c r="C287" s="523" t="s">
        <v>155</v>
      </c>
      <c r="D287" s="303" t="s">
        <v>105</v>
      </c>
      <c r="E287" s="303">
        <v>3</v>
      </c>
      <c r="F287" s="1052"/>
      <c r="G287" s="753">
        <f t="shared" si="14"/>
        <v>0</v>
      </c>
    </row>
    <row r="288" spans="1:7" ht="25.5">
      <c r="A288" s="432">
        <v>3.76</v>
      </c>
      <c r="B288" s="522" t="str">
        <f t="shared" si="15"/>
        <v>B.03.01.01</v>
      </c>
      <c r="C288" s="523" t="s">
        <v>156</v>
      </c>
      <c r="D288" s="303" t="s">
        <v>149</v>
      </c>
      <c r="E288" s="303">
        <v>3</v>
      </c>
      <c r="F288" s="1052"/>
      <c r="G288" s="753">
        <f t="shared" si="14"/>
        <v>0</v>
      </c>
    </row>
    <row r="289" spans="1:7">
      <c r="A289" s="432">
        <v>3.77</v>
      </c>
      <c r="B289" s="522" t="str">
        <f t="shared" si="15"/>
        <v>B.03.01.01</v>
      </c>
      <c r="C289" s="523" t="s">
        <v>157</v>
      </c>
      <c r="D289" s="303" t="s">
        <v>28</v>
      </c>
      <c r="E289" s="303">
        <v>55</v>
      </c>
      <c r="F289" s="1052"/>
      <c r="G289" s="753">
        <f t="shared" si="14"/>
        <v>0</v>
      </c>
    </row>
    <row r="290" spans="1:7" ht="25.5">
      <c r="A290" s="432">
        <v>3.78</v>
      </c>
      <c r="B290" s="522" t="str">
        <f t="shared" si="15"/>
        <v>B.03.01.01</v>
      </c>
      <c r="C290" s="523" t="s">
        <v>158</v>
      </c>
      <c r="D290" s="303" t="s">
        <v>28</v>
      </c>
      <c r="E290" s="303">
        <v>55</v>
      </c>
      <c r="F290" s="1052"/>
      <c r="G290" s="753">
        <f t="shared" si="14"/>
        <v>0</v>
      </c>
    </row>
    <row r="291" spans="1:7">
      <c r="A291" s="432">
        <v>3.79</v>
      </c>
      <c r="B291" s="522" t="str">
        <f t="shared" si="15"/>
        <v>B.03.01.01</v>
      </c>
      <c r="C291" s="523" t="s">
        <v>159</v>
      </c>
      <c r="D291" s="303" t="s">
        <v>28</v>
      </c>
      <c r="E291" s="303">
        <v>40</v>
      </c>
      <c r="F291" s="1052"/>
      <c r="G291" s="753">
        <f t="shared" si="14"/>
        <v>0</v>
      </c>
    </row>
    <row r="292" spans="1:7">
      <c r="A292" s="514">
        <v>3.8</v>
      </c>
      <c r="B292" s="522" t="str">
        <f t="shared" si="15"/>
        <v>B.03.01.01</v>
      </c>
      <c r="C292" s="523" t="s">
        <v>160</v>
      </c>
      <c r="D292" s="303" t="s">
        <v>28</v>
      </c>
      <c r="E292" s="303">
        <v>15</v>
      </c>
      <c r="F292" s="1052"/>
      <c r="G292" s="753">
        <f t="shared" si="14"/>
        <v>0</v>
      </c>
    </row>
    <row r="293" spans="1:7">
      <c r="A293" s="432">
        <v>3.8100000000000098</v>
      </c>
      <c r="B293" s="522" t="str">
        <f t="shared" si="15"/>
        <v>B.03.01.01</v>
      </c>
      <c r="C293" s="523" t="s">
        <v>161</v>
      </c>
      <c r="D293" s="303" t="s">
        <v>149</v>
      </c>
      <c r="E293" s="303">
        <v>1</v>
      </c>
      <c r="F293" s="1052"/>
      <c r="G293" s="753">
        <f t="shared" si="14"/>
        <v>0</v>
      </c>
    </row>
    <row r="294" spans="1:7">
      <c r="A294" s="1816" t="s">
        <v>162</v>
      </c>
      <c r="B294" s="1817"/>
      <c r="C294" s="1817"/>
      <c r="D294" s="1817"/>
      <c r="E294" s="1817"/>
      <c r="F294" s="818"/>
      <c r="G294" s="819"/>
    </row>
    <row r="295" spans="1:7" ht="15" customHeight="1">
      <c r="A295" s="432">
        <v>3.82</v>
      </c>
      <c r="B295" s="522" t="s">
        <v>125</v>
      </c>
      <c r="C295" s="523" t="s">
        <v>163</v>
      </c>
      <c r="D295" s="303" t="s">
        <v>136</v>
      </c>
      <c r="E295" s="303">
        <v>3</v>
      </c>
      <c r="F295" s="1052"/>
      <c r="G295" s="752">
        <f>E295*F295</f>
        <v>0</v>
      </c>
    </row>
    <row r="296" spans="1:7">
      <c r="A296" s="432">
        <v>3.83</v>
      </c>
      <c r="B296" s="522" t="str">
        <f>B295</f>
        <v>B.03.01.01</v>
      </c>
      <c r="C296" s="523" t="s">
        <v>164</v>
      </c>
      <c r="D296" s="303" t="s">
        <v>28</v>
      </c>
      <c r="E296" s="303">
        <v>4</v>
      </c>
      <c r="F296" s="1052"/>
      <c r="G296" s="752">
        <f t="shared" ref="G296:G317" si="16">E296*F296</f>
        <v>0</v>
      </c>
    </row>
    <row r="297" spans="1:7">
      <c r="A297" s="432">
        <v>3.84</v>
      </c>
      <c r="B297" s="522" t="str">
        <f t="shared" ref="B297:B317" si="17">B296</f>
        <v>B.03.01.01</v>
      </c>
      <c r="C297" s="523" t="s">
        <v>139</v>
      </c>
      <c r="D297" s="303" t="s">
        <v>105</v>
      </c>
      <c r="E297" s="303">
        <v>3</v>
      </c>
      <c r="F297" s="1052"/>
      <c r="G297" s="752">
        <f t="shared" si="16"/>
        <v>0</v>
      </c>
    </row>
    <row r="298" spans="1:7">
      <c r="A298" s="432">
        <v>3.85</v>
      </c>
      <c r="B298" s="522" t="str">
        <f t="shared" si="17"/>
        <v>B.03.01.01</v>
      </c>
      <c r="C298" s="523" t="s">
        <v>140</v>
      </c>
      <c r="D298" s="303" t="s">
        <v>28</v>
      </c>
      <c r="E298" s="303">
        <v>4</v>
      </c>
      <c r="F298" s="1052"/>
      <c r="G298" s="752">
        <f t="shared" si="16"/>
        <v>0</v>
      </c>
    </row>
    <row r="299" spans="1:7" ht="25.5">
      <c r="A299" s="432">
        <v>3.86</v>
      </c>
      <c r="B299" s="522" t="str">
        <f t="shared" si="17"/>
        <v>B.03.01.01</v>
      </c>
      <c r="C299" s="523" t="s">
        <v>165</v>
      </c>
      <c r="D299" s="303" t="s">
        <v>24</v>
      </c>
      <c r="E299" s="303">
        <v>24.5</v>
      </c>
      <c r="F299" s="1052"/>
      <c r="G299" s="752">
        <f t="shared" si="16"/>
        <v>0</v>
      </c>
    </row>
    <row r="300" spans="1:7" ht="15" customHeight="1">
      <c r="A300" s="432">
        <v>3.87</v>
      </c>
      <c r="B300" s="522" t="str">
        <f t="shared" si="17"/>
        <v>B.03.01.01</v>
      </c>
      <c r="C300" s="523" t="s">
        <v>166</v>
      </c>
      <c r="D300" s="303" t="s">
        <v>24</v>
      </c>
      <c r="E300" s="303">
        <v>24.5</v>
      </c>
      <c r="F300" s="1052"/>
      <c r="G300" s="752">
        <f t="shared" si="16"/>
        <v>0</v>
      </c>
    </row>
    <row r="301" spans="1:7">
      <c r="A301" s="432">
        <v>3.88</v>
      </c>
      <c r="B301" s="522" t="str">
        <f t="shared" si="17"/>
        <v>B.03.01.01</v>
      </c>
      <c r="C301" s="523" t="s">
        <v>167</v>
      </c>
      <c r="D301" s="303" t="s">
        <v>24</v>
      </c>
      <c r="E301" s="303">
        <v>24.5</v>
      </c>
      <c r="F301" s="1052"/>
      <c r="G301" s="752">
        <f t="shared" si="16"/>
        <v>0</v>
      </c>
    </row>
    <row r="302" spans="1:7">
      <c r="A302" s="432">
        <v>3.89</v>
      </c>
      <c r="B302" s="522" t="str">
        <f t="shared" si="17"/>
        <v>B.03.01.01</v>
      </c>
      <c r="C302" s="523" t="s">
        <v>168</v>
      </c>
      <c r="D302" s="303" t="s">
        <v>28</v>
      </c>
      <c r="E302" s="303">
        <v>15</v>
      </c>
      <c r="F302" s="1052"/>
      <c r="G302" s="752">
        <f t="shared" si="16"/>
        <v>0</v>
      </c>
    </row>
    <row r="303" spans="1:7">
      <c r="A303" s="514">
        <v>3.9</v>
      </c>
      <c r="B303" s="522" t="str">
        <f t="shared" si="17"/>
        <v>B.03.01.01</v>
      </c>
      <c r="C303" s="523" t="s">
        <v>169</v>
      </c>
      <c r="D303" s="303" t="s">
        <v>28</v>
      </c>
      <c r="E303" s="303">
        <v>4</v>
      </c>
      <c r="F303" s="1052"/>
      <c r="G303" s="752">
        <f t="shared" si="16"/>
        <v>0</v>
      </c>
    </row>
    <row r="304" spans="1:7" ht="25.5">
      <c r="A304" s="432">
        <v>3.91</v>
      </c>
      <c r="B304" s="522" t="str">
        <f t="shared" si="17"/>
        <v>B.03.01.01</v>
      </c>
      <c r="C304" s="523" t="s">
        <v>170</v>
      </c>
      <c r="D304" s="303" t="s">
        <v>28</v>
      </c>
      <c r="E304" s="303">
        <v>4.5</v>
      </c>
      <c r="F304" s="1052"/>
      <c r="G304" s="752">
        <f t="shared" si="16"/>
        <v>0</v>
      </c>
    </row>
    <row r="305" spans="1:7" ht="25.5">
      <c r="A305" s="432">
        <v>3.92</v>
      </c>
      <c r="B305" s="522" t="str">
        <f t="shared" si="17"/>
        <v>B.03.01.01</v>
      </c>
      <c r="C305" s="523" t="s">
        <v>171</v>
      </c>
      <c r="D305" s="303" t="s">
        <v>28</v>
      </c>
      <c r="E305" s="303">
        <v>20</v>
      </c>
      <c r="F305" s="1052"/>
      <c r="G305" s="752">
        <f t="shared" si="16"/>
        <v>0</v>
      </c>
    </row>
    <row r="306" spans="1:7">
      <c r="A306" s="432">
        <v>3.93</v>
      </c>
      <c r="B306" s="522" t="str">
        <f t="shared" si="17"/>
        <v>B.03.01.01</v>
      </c>
      <c r="C306" s="523" t="s">
        <v>172</v>
      </c>
      <c r="D306" s="303" t="s">
        <v>105</v>
      </c>
      <c r="E306" s="303">
        <v>2</v>
      </c>
      <c r="F306" s="1052"/>
      <c r="G306" s="752">
        <f t="shared" si="16"/>
        <v>0</v>
      </c>
    </row>
    <row r="307" spans="1:7">
      <c r="A307" s="432">
        <v>3.94</v>
      </c>
      <c r="B307" s="522" t="str">
        <f t="shared" si="17"/>
        <v>B.03.01.01</v>
      </c>
      <c r="C307" s="523" t="s">
        <v>173</v>
      </c>
      <c r="D307" s="303" t="s">
        <v>105</v>
      </c>
      <c r="E307" s="303">
        <v>3</v>
      </c>
      <c r="F307" s="1052"/>
      <c r="G307" s="752">
        <f t="shared" si="16"/>
        <v>0</v>
      </c>
    </row>
    <row r="308" spans="1:7">
      <c r="A308" s="432">
        <v>3.95</v>
      </c>
      <c r="B308" s="522" t="str">
        <f t="shared" si="17"/>
        <v>B.03.01.01</v>
      </c>
      <c r="C308" s="523" t="s">
        <v>174</v>
      </c>
      <c r="D308" s="303" t="s">
        <v>105</v>
      </c>
      <c r="E308" s="303">
        <v>3</v>
      </c>
      <c r="F308" s="1052"/>
      <c r="G308" s="752">
        <f t="shared" si="16"/>
        <v>0</v>
      </c>
    </row>
    <row r="309" spans="1:7">
      <c r="A309" s="432">
        <v>3.96</v>
      </c>
      <c r="B309" s="522" t="str">
        <f t="shared" si="17"/>
        <v>B.03.01.01</v>
      </c>
      <c r="C309" s="523" t="s">
        <v>175</v>
      </c>
      <c r="D309" s="303" t="s">
        <v>149</v>
      </c>
      <c r="E309" s="303">
        <v>4</v>
      </c>
      <c r="F309" s="1052"/>
      <c r="G309" s="752">
        <f t="shared" si="16"/>
        <v>0</v>
      </c>
    </row>
    <row r="310" spans="1:7">
      <c r="A310" s="432">
        <v>3.97</v>
      </c>
      <c r="B310" s="522" t="str">
        <f t="shared" si="17"/>
        <v>B.03.01.01</v>
      </c>
      <c r="C310" s="523" t="s">
        <v>176</v>
      </c>
      <c r="D310" s="303" t="s">
        <v>149</v>
      </c>
      <c r="E310" s="303">
        <v>4</v>
      </c>
      <c r="F310" s="1052"/>
      <c r="G310" s="752">
        <f t="shared" si="16"/>
        <v>0</v>
      </c>
    </row>
    <row r="311" spans="1:7">
      <c r="A311" s="432">
        <v>3.98</v>
      </c>
      <c r="B311" s="522" t="str">
        <f t="shared" si="17"/>
        <v>B.03.01.01</v>
      </c>
      <c r="C311" s="523" t="s">
        <v>177</v>
      </c>
      <c r="D311" s="303" t="s">
        <v>149</v>
      </c>
      <c r="E311" s="303">
        <v>3</v>
      </c>
      <c r="F311" s="1052"/>
      <c r="G311" s="752">
        <f t="shared" si="16"/>
        <v>0</v>
      </c>
    </row>
    <row r="312" spans="1:7">
      <c r="A312" s="432">
        <v>3.99</v>
      </c>
      <c r="B312" s="522" t="str">
        <f t="shared" si="17"/>
        <v>B.03.01.01</v>
      </c>
      <c r="C312" s="523" t="s">
        <v>178</v>
      </c>
      <c r="D312" s="303" t="s">
        <v>149</v>
      </c>
      <c r="E312" s="303">
        <v>3</v>
      </c>
      <c r="F312" s="1052"/>
      <c r="G312" s="752">
        <f t="shared" si="16"/>
        <v>0</v>
      </c>
    </row>
    <row r="313" spans="1:7">
      <c r="A313" s="525">
        <v>3.1</v>
      </c>
      <c r="B313" s="522" t="str">
        <f t="shared" si="17"/>
        <v>B.03.01.01</v>
      </c>
      <c r="C313" s="523" t="s">
        <v>179</v>
      </c>
      <c r="D313" s="303" t="s">
        <v>149</v>
      </c>
      <c r="E313" s="303">
        <v>3</v>
      </c>
      <c r="F313" s="1052"/>
      <c r="G313" s="752">
        <f t="shared" si="16"/>
        <v>0</v>
      </c>
    </row>
    <row r="314" spans="1:7">
      <c r="A314" s="432">
        <v>3.101</v>
      </c>
      <c r="B314" s="522" t="str">
        <f t="shared" si="17"/>
        <v>B.03.01.01</v>
      </c>
      <c r="C314" s="523" t="s">
        <v>180</v>
      </c>
      <c r="D314" s="303" t="s">
        <v>181</v>
      </c>
      <c r="E314" s="303">
        <v>4</v>
      </c>
      <c r="F314" s="1052"/>
      <c r="G314" s="752">
        <f t="shared" si="16"/>
        <v>0</v>
      </c>
    </row>
    <row r="315" spans="1:7">
      <c r="A315" s="525">
        <v>3.1019999999999999</v>
      </c>
      <c r="B315" s="522" t="str">
        <f t="shared" si="17"/>
        <v>B.03.01.01</v>
      </c>
      <c r="C315" s="523" t="s">
        <v>182</v>
      </c>
      <c r="D315" s="303" t="s">
        <v>181</v>
      </c>
      <c r="E315" s="303">
        <v>3</v>
      </c>
      <c r="F315" s="1052"/>
      <c r="G315" s="752">
        <f t="shared" si="16"/>
        <v>0</v>
      </c>
    </row>
    <row r="316" spans="1:7">
      <c r="A316" s="432">
        <v>3.1030000000000002</v>
      </c>
      <c r="B316" s="522" t="str">
        <f t="shared" si="17"/>
        <v>B.03.01.01</v>
      </c>
      <c r="C316" s="523" t="s">
        <v>183</v>
      </c>
      <c r="D316" s="303" t="s">
        <v>28</v>
      </c>
      <c r="E316" s="303">
        <v>43.5</v>
      </c>
      <c r="F316" s="1052"/>
      <c r="G316" s="752">
        <f t="shared" si="16"/>
        <v>0</v>
      </c>
    </row>
    <row r="317" spans="1:7">
      <c r="A317" s="525">
        <v>3.1040000000000001</v>
      </c>
      <c r="B317" s="522" t="str">
        <f t="shared" si="17"/>
        <v>B.03.01.01</v>
      </c>
      <c r="C317" s="523" t="s">
        <v>184</v>
      </c>
      <c r="D317" s="303" t="s">
        <v>149</v>
      </c>
      <c r="E317" s="303">
        <v>1</v>
      </c>
      <c r="F317" s="1052"/>
      <c r="G317" s="752">
        <f t="shared" si="16"/>
        <v>0</v>
      </c>
    </row>
    <row r="318" spans="1:7">
      <c r="A318" s="1816" t="s">
        <v>185</v>
      </c>
      <c r="B318" s="1817"/>
      <c r="C318" s="1817"/>
      <c r="D318" s="1817"/>
      <c r="E318" s="1817"/>
      <c r="F318" s="818"/>
      <c r="G318" s="820"/>
    </row>
    <row r="319" spans="1:7">
      <c r="A319" s="432">
        <v>3.105</v>
      </c>
      <c r="B319" s="522" t="s">
        <v>186</v>
      </c>
      <c r="C319" s="523" t="s">
        <v>187</v>
      </c>
      <c r="D319" s="303" t="s">
        <v>136</v>
      </c>
      <c r="E319" s="303">
        <v>5</v>
      </c>
      <c r="F319" s="1052"/>
      <c r="G319" s="752">
        <f t="shared" ref="G319:G340" si="18">E319*F319</f>
        <v>0</v>
      </c>
    </row>
    <row r="320" spans="1:7">
      <c r="A320" s="432">
        <v>3.1059999999999999</v>
      </c>
      <c r="B320" s="522" t="str">
        <f>B319</f>
        <v>B.03.02.01</v>
      </c>
      <c r="C320" s="523" t="s">
        <v>188</v>
      </c>
      <c r="D320" s="303" t="s">
        <v>105</v>
      </c>
      <c r="E320" s="303">
        <v>5</v>
      </c>
      <c r="F320" s="1052"/>
      <c r="G320" s="752">
        <f t="shared" si="18"/>
        <v>0</v>
      </c>
    </row>
    <row r="321" spans="1:7">
      <c r="A321" s="432">
        <v>3.1070000000000002</v>
      </c>
      <c r="B321" s="522" t="str">
        <f t="shared" ref="B321:B340" si="19">B320</f>
        <v>B.03.02.01</v>
      </c>
      <c r="C321" s="523" t="s">
        <v>189</v>
      </c>
      <c r="D321" s="303" t="s">
        <v>105</v>
      </c>
      <c r="E321" s="303">
        <v>3</v>
      </c>
      <c r="F321" s="1052"/>
      <c r="G321" s="752">
        <f t="shared" si="18"/>
        <v>0</v>
      </c>
    </row>
    <row r="322" spans="1:7">
      <c r="A322" s="432">
        <v>3.1080000000000001</v>
      </c>
      <c r="B322" s="522" t="str">
        <f t="shared" si="19"/>
        <v>B.03.02.01</v>
      </c>
      <c r="C322" s="523" t="s">
        <v>190</v>
      </c>
      <c r="D322" s="303" t="s">
        <v>105</v>
      </c>
      <c r="E322" s="303">
        <v>1</v>
      </c>
      <c r="F322" s="1052"/>
      <c r="G322" s="752">
        <f t="shared" si="18"/>
        <v>0</v>
      </c>
    </row>
    <row r="323" spans="1:7" ht="25.5">
      <c r="A323" s="432">
        <v>3.109</v>
      </c>
      <c r="B323" s="522" t="str">
        <f t="shared" si="19"/>
        <v>B.03.02.01</v>
      </c>
      <c r="C323" s="523" t="s">
        <v>191</v>
      </c>
      <c r="D323" s="303" t="s">
        <v>105</v>
      </c>
      <c r="E323" s="303">
        <v>1</v>
      </c>
      <c r="F323" s="1052"/>
      <c r="G323" s="752">
        <f t="shared" si="18"/>
        <v>0</v>
      </c>
    </row>
    <row r="324" spans="1:7">
      <c r="A324" s="525">
        <v>3.11</v>
      </c>
      <c r="B324" s="522" t="str">
        <f t="shared" si="19"/>
        <v>B.03.02.01</v>
      </c>
      <c r="C324" s="523" t="s">
        <v>192</v>
      </c>
      <c r="D324" s="303" t="s">
        <v>49</v>
      </c>
      <c r="E324" s="303">
        <v>4.1399999999999997</v>
      </c>
      <c r="F324" s="1052"/>
      <c r="G324" s="752">
        <f t="shared" si="18"/>
        <v>0</v>
      </c>
    </row>
    <row r="325" spans="1:7">
      <c r="A325" s="432">
        <v>3.1110000000000002</v>
      </c>
      <c r="B325" s="522" t="str">
        <f t="shared" si="19"/>
        <v>B.03.02.01</v>
      </c>
      <c r="C325" s="523" t="s">
        <v>193</v>
      </c>
      <c r="D325" s="303" t="s">
        <v>49</v>
      </c>
      <c r="E325" s="303">
        <v>2.16</v>
      </c>
      <c r="F325" s="1052"/>
      <c r="G325" s="752">
        <f t="shared" si="18"/>
        <v>0</v>
      </c>
    </row>
    <row r="326" spans="1:7">
      <c r="A326" s="432">
        <v>3.1120000000000001</v>
      </c>
      <c r="B326" s="522" t="str">
        <f t="shared" si="19"/>
        <v>B.03.02.01</v>
      </c>
      <c r="C326" s="523" t="s">
        <v>194</v>
      </c>
      <c r="D326" s="303" t="s">
        <v>49</v>
      </c>
      <c r="E326" s="303">
        <v>1.66</v>
      </c>
      <c r="F326" s="1052"/>
      <c r="G326" s="752">
        <f t="shared" si="18"/>
        <v>0</v>
      </c>
    </row>
    <row r="327" spans="1:7">
      <c r="A327" s="432">
        <v>3.113</v>
      </c>
      <c r="B327" s="522" t="str">
        <f t="shared" si="19"/>
        <v>B.03.02.01</v>
      </c>
      <c r="C327" s="523" t="s">
        <v>195</v>
      </c>
      <c r="D327" s="303" t="s">
        <v>28</v>
      </c>
      <c r="E327" s="303">
        <v>2</v>
      </c>
      <c r="F327" s="1052"/>
      <c r="G327" s="752">
        <f t="shared" si="18"/>
        <v>0</v>
      </c>
    </row>
    <row r="328" spans="1:7">
      <c r="A328" s="432">
        <v>3.1139999999999999</v>
      </c>
      <c r="B328" s="522" t="str">
        <f t="shared" si="19"/>
        <v>B.03.02.01</v>
      </c>
      <c r="C328" s="523" t="s">
        <v>196</v>
      </c>
      <c r="D328" s="303" t="s">
        <v>28</v>
      </c>
      <c r="E328" s="303">
        <v>6</v>
      </c>
      <c r="F328" s="1052"/>
      <c r="G328" s="752">
        <f t="shared" si="18"/>
        <v>0</v>
      </c>
    </row>
    <row r="329" spans="1:7">
      <c r="A329" s="432">
        <v>3.1150000000000002</v>
      </c>
      <c r="B329" s="522" t="str">
        <f t="shared" si="19"/>
        <v>B.03.02.01</v>
      </c>
      <c r="C329" s="523" t="s">
        <v>197</v>
      </c>
      <c r="D329" s="303" t="s">
        <v>105</v>
      </c>
      <c r="E329" s="303">
        <v>4</v>
      </c>
      <c r="F329" s="1052"/>
      <c r="G329" s="752">
        <f t="shared" si="18"/>
        <v>0</v>
      </c>
    </row>
    <row r="330" spans="1:7">
      <c r="A330" s="432">
        <v>3.1160000000000001</v>
      </c>
      <c r="B330" s="522" t="str">
        <f t="shared" si="19"/>
        <v>B.03.02.01</v>
      </c>
      <c r="C330" s="523" t="s">
        <v>198</v>
      </c>
      <c r="D330" s="303" t="s">
        <v>105</v>
      </c>
      <c r="E330" s="303">
        <v>2</v>
      </c>
      <c r="F330" s="1052"/>
      <c r="G330" s="752">
        <f t="shared" si="18"/>
        <v>0</v>
      </c>
    </row>
    <row r="331" spans="1:7">
      <c r="A331" s="432">
        <v>3.117</v>
      </c>
      <c r="B331" s="522" t="str">
        <f t="shared" si="19"/>
        <v>B.03.02.01</v>
      </c>
      <c r="C331" s="523" t="s">
        <v>199</v>
      </c>
      <c r="D331" s="303" t="s">
        <v>105</v>
      </c>
      <c r="E331" s="303">
        <v>2</v>
      </c>
      <c r="F331" s="1052"/>
      <c r="G331" s="752">
        <f t="shared" si="18"/>
        <v>0</v>
      </c>
    </row>
    <row r="332" spans="1:7">
      <c r="A332" s="432">
        <v>3.1179999999999999</v>
      </c>
      <c r="B332" s="522" t="str">
        <f t="shared" si="19"/>
        <v>B.03.02.01</v>
      </c>
      <c r="C332" s="523" t="s">
        <v>200</v>
      </c>
      <c r="D332" s="303" t="s">
        <v>105</v>
      </c>
      <c r="E332" s="303">
        <v>6</v>
      </c>
      <c r="F332" s="1052"/>
      <c r="G332" s="752">
        <f t="shared" si="18"/>
        <v>0</v>
      </c>
    </row>
    <row r="333" spans="1:7">
      <c r="A333" s="432">
        <v>3.1190000000000002</v>
      </c>
      <c r="B333" s="522" t="str">
        <f t="shared" si="19"/>
        <v>B.03.02.01</v>
      </c>
      <c r="C333" s="523" t="s">
        <v>201</v>
      </c>
      <c r="D333" s="303" t="s">
        <v>105</v>
      </c>
      <c r="E333" s="303">
        <v>2</v>
      </c>
      <c r="F333" s="1052"/>
      <c r="G333" s="752">
        <f t="shared" si="18"/>
        <v>0</v>
      </c>
    </row>
    <row r="334" spans="1:7">
      <c r="A334" s="525">
        <v>3.12</v>
      </c>
      <c r="B334" s="522" t="str">
        <f t="shared" si="19"/>
        <v>B.03.02.01</v>
      </c>
      <c r="C334" s="523" t="s">
        <v>202</v>
      </c>
      <c r="D334" s="303" t="s">
        <v>105</v>
      </c>
      <c r="E334" s="303">
        <v>6</v>
      </c>
      <c r="F334" s="1052"/>
      <c r="G334" s="752">
        <f t="shared" si="18"/>
        <v>0</v>
      </c>
    </row>
    <row r="335" spans="1:7">
      <c r="A335" s="432">
        <v>3.121</v>
      </c>
      <c r="B335" s="522" t="str">
        <f t="shared" si="19"/>
        <v>B.03.02.01</v>
      </c>
      <c r="C335" s="523" t="s">
        <v>203</v>
      </c>
      <c r="D335" s="303" t="s">
        <v>105</v>
      </c>
      <c r="E335" s="303">
        <v>2</v>
      </c>
      <c r="F335" s="1052"/>
      <c r="G335" s="752">
        <f t="shared" si="18"/>
        <v>0</v>
      </c>
    </row>
    <row r="336" spans="1:7">
      <c r="A336" s="432">
        <v>3.1219999999999999</v>
      </c>
      <c r="B336" s="522" t="str">
        <f t="shared" si="19"/>
        <v>B.03.02.01</v>
      </c>
      <c r="C336" s="523" t="s">
        <v>204</v>
      </c>
      <c r="D336" s="303" t="s">
        <v>105</v>
      </c>
      <c r="E336" s="303">
        <v>10</v>
      </c>
      <c r="F336" s="1052"/>
      <c r="G336" s="752">
        <f t="shared" si="18"/>
        <v>0</v>
      </c>
    </row>
    <row r="337" spans="1:7" ht="25.5">
      <c r="A337" s="432">
        <v>3.1230000000000002</v>
      </c>
      <c r="B337" s="522" t="str">
        <f t="shared" si="19"/>
        <v>B.03.02.01</v>
      </c>
      <c r="C337" s="523" t="s">
        <v>205</v>
      </c>
      <c r="D337" s="303" t="s">
        <v>105</v>
      </c>
      <c r="E337" s="303">
        <v>4</v>
      </c>
      <c r="F337" s="1052"/>
      <c r="G337" s="752">
        <f t="shared" si="18"/>
        <v>0</v>
      </c>
    </row>
    <row r="338" spans="1:7" ht="15" customHeight="1">
      <c r="A338" s="432">
        <v>3.1240000000000001</v>
      </c>
      <c r="B338" s="522" t="str">
        <f t="shared" si="19"/>
        <v>B.03.02.01</v>
      </c>
      <c r="C338" s="523" t="s">
        <v>206</v>
      </c>
      <c r="D338" s="303" t="s">
        <v>49</v>
      </c>
      <c r="E338" s="303">
        <v>9.5500000000000007</v>
      </c>
      <c r="F338" s="1052"/>
      <c r="G338" s="752">
        <f t="shared" si="18"/>
        <v>0</v>
      </c>
    </row>
    <row r="339" spans="1:7">
      <c r="A339" s="432">
        <v>3.125</v>
      </c>
      <c r="B339" s="522" t="str">
        <f t="shared" si="19"/>
        <v>B.03.02.01</v>
      </c>
      <c r="C339" s="523" t="s">
        <v>207</v>
      </c>
      <c r="D339" s="303" t="s">
        <v>149</v>
      </c>
      <c r="E339" s="303">
        <v>1</v>
      </c>
      <c r="F339" s="1052"/>
      <c r="G339" s="752">
        <f t="shared" si="18"/>
        <v>0</v>
      </c>
    </row>
    <row r="340" spans="1:7">
      <c r="A340" s="432">
        <v>3.1259999999999999</v>
      </c>
      <c r="B340" s="522" t="str">
        <f t="shared" si="19"/>
        <v>B.03.02.01</v>
      </c>
      <c r="C340" s="523" t="s">
        <v>208</v>
      </c>
      <c r="D340" s="303" t="s">
        <v>149</v>
      </c>
      <c r="E340" s="303">
        <v>1</v>
      </c>
      <c r="F340" s="1052"/>
      <c r="G340" s="752">
        <f t="shared" si="18"/>
        <v>0</v>
      </c>
    </row>
    <row r="341" spans="1:7">
      <c r="A341" s="1816" t="s">
        <v>209</v>
      </c>
      <c r="B341" s="1817"/>
      <c r="C341" s="1817"/>
      <c r="D341" s="1817"/>
      <c r="E341" s="1817"/>
      <c r="F341" s="818"/>
      <c r="G341" s="825"/>
    </row>
    <row r="342" spans="1:7" ht="15" customHeight="1">
      <c r="A342" s="432">
        <v>3.1269999999999998</v>
      </c>
      <c r="B342" s="522" t="s">
        <v>186</v>
      </c>
      <c r="C342" s="523" t="s">
        <v>135</v>
      </c>
      <c r="D342" s="303" t="s">
        <v>136</v>
      </c>
      <c r="E342" s="303">
        <v>4</v>
      </c>
      <c r="F342" s="1052"/>
      <c r="G342" s="752">
        <f>E342*F342</f>
        <v>0</v>
      </c>
    </row>
    <row r="343" spans="1:7">
      <c r="A343" s="432">
        <v>3.1280000000000001</v>
      </c>
      <c r="B343" s="522" t="str">
        <f>B342</f>
        <v>B.03.02.01</v>
      </c>
      <c r="C343" s="523" t="s">
        <v>139</v>
      </c>
      <c r="D343" s="303" t="s">
        <v>105</v>
      </c>
      <c r="E343" s="303">
        <v>4</v>
      </c>
      <c r="F343" s="1052"/>
      <c r="G343" s="752">
        <f t="shared" ref="G343:G363" si="20">E343*F343</f>
        <v>0</v>
      </c>
    </row>
    <row r="344" spans="1:7">
      <c r="A344" s="432">
        <v>3.129</v>
      </c>
      <c r="B344" s="522" t="str">
        <f t="shared" ref="B344:B363" si="21">B343</f>
        <v>B.03.02.01</v>
      </c>
      <c r="C344" s="523" t="s">
        <v>210</v>
      </c>
      <c r="D344" s="303" t="s">
        <v>149</v>
      </c>
      <c r="E344" s="303">
        <v>2</v>
      </c>
      <c r="F344" s="1052"/>
      <c r="G344" s="752">
        <f t="shared" si="20"/>
        <v>0</v>
      </c>
    </row>
    <row r="345" spans="1:7" ht="45" customHeight="1">
      <c r="A345" s="525">
        <v>3.13</v>
      </c>
      <c r="B345" s="522" t="str">
        <f t="shared" si="21"/>
        <v>B.03.02.01</v>
      </c>
      <c r="C345" s="523" t="s">
        <v>211</v>
      </c>
      <c r="D345" s="303" t="s">
        <v>149</v>
      </c>
      <c r="E345" s="303">
        <v>1</v>
      </c>
      <c r="F345" s="1052"/>
      <c r="G345" s="752">
        <f t="shared" si="20"/>
        <v>0</v>
      </c>
    </row>
    <row r="346" spans="1:7" ht="45" customHeight="1">
      <c r="A346" s="432">
        <v>3.1309999999999998</v>
      </c>
      <c r="B346" s="522" t="str">
        <f t="shared" si="21"/>
        <v>B.03.02.01</v>
      </c>
      <c r="C346" s="523" t="s">
        <v>212</v>
      </c>
      <c r="D346" s="303" t="s">
        <v>149</v>
      </c>
      <c r="E346" s="303">
        <v>1</v>
      </c>
      <c r="F346" s="1052"/>
      <c r="G346" s="752">
        <f t="shared" si="20"/>
        <v>0</v>
      </c>
    </row>
    <row r="347" spans="1:7">
      <c r="A347" s="432">
        <v>3.1320000000000001</v>
      </c>
      <c r="B347" s="522" t="str">
        <f t="shared" si="21"/>
        <v>B.03.02.01</v>
      </c>
      <c r="C347" s="523" t="s">
        <v>213</v>
      </c>
      <c r="D347" s="303" t="s">
        <v>105</v>
      </c>
      <c r="E347" s="303">
        <v>2</v>
      </c>
      <c r="F347" s="1052"/>
      <c r="G347" s="752">
        <f t="shared" si="20"/>
        <v>0</v>
      </c>
    </row>
    <row r="348" spans="1:7">
      <c r="A348" s="432">
        <v>3.133</v>
      </c>
      <c r="B348" s="522" t="str">
        <f t="shared" si="21"/>
        <v>B.03.02.01</v>
      </c>
      <c r="C348" s="523" t="s">
        <v>214</v>
      </c>
      <c r="D348" s="303" t="s">
        <v>105</v>
      </c>
      <c r="E348" s="303">
        <v>2</v>
      </c>
      <c r="F348" s="1052"/>
      <c r="G348" s="752">
        <f t="shared" si="20"/>
        <v>0</v>
      </c>
    </row>
    <row r="349" spans="1:7">
      <c r="A349" s="432">
        <v>3.1339999999999999</v>
      </c>
      <c r="B349" s="522" t="str">
        <f t="shared" si="21"/>
        <v>B.03.02.01</v>
      </c>
      <c r="C349" s="523" t="s">
        <v>215</v>
      </c>
      <c r="D349" s="303" t="s">
        <v>105</v>
      </c>
      <c r="E349" s="303">
        <v>2</v>
      </c>
      <c r="F349" s="1052"/>
      <c r="G349" s="752">
        <f t="shared" si="20"/>
        <v>0</v>
      </c>
    </row>
    <row r="350" spans="1:7" ht="15" customHeight="1">
      <c r="A350" s="432">
        <v>3.1349999999999998</v>
      </c>
      <c r="B350" s="522" t="str">
        <f t="shared" si="21"/>
        <v>B.03.02.01</v>
      </c>
      <c r="C350" s="523" t="s">
        <v>216</v>
      </c>
      <c r="D350" s="303" t="s">
        <v>105</v>
      </c>
      <c r="E350" s="303">
        <v>2</v>
      </c>
      <c r="F350" s="1052"/>
      <c r="G350" s="752">
        <f t="shared" si="20"/>
        <v>0</v>
      </c>
    </row>
    <row r="351" spans="1:7">
      <c r="A351" s="432">
        <v>3.1360000000000001</v>
      </c>
      <c r="B351" s="522" t="str">
        <f t="shared" si="21"/>
        <v>B.03.02.01</v>
      </c>
      <c r="C351" s="523" t="s">
        <v>217</v>
      </c>
      <c r="D351" s="303" t="s">
        <v>28</v>
      </c>
      <c r="E351" s="303">
        <v>22</v>
      </c>
      <c r="F351" s="1052"/>
      <c r="G351" s="752">
        <f t="shared" si="20"/>
        <v>0</v>
      </c>
    </row>
    <row r="352" spans="1:7" ht="15" customHeight="1">
      <c r="A352" s="432">
        <v>3.137</v>
      </c>
      <c r="B352" s="522" t="str">
        <f t="shared" si="21"/>
        <v>B.03.02.01</v>
      </c>
      <c r="C352" s="523" t="s">
        <v>218</v>
      </c>
      <c r="D352" s="303" t="s">
        <v>28</v>
      </c>
      <c r="E352" s="303">
        <v>22</v>
      </c>
      <c r="F352" s="1052"/>
      <c r="G352" s="752">
        <f t="shared" si="20"/>
        <v>0</v>
      </c>
    </row>
    <row r="353" spans="1:7" ht="15" customHeight="1">
      <c r="A353" s="432">
        <v>3.1379999999999999</v>
      </c>
      <c r="B353" s="522" t="str">
        <f t="shared" si="21"/>
        <v>B.03.02.01</v>
      </c>
      <c r="C353" s="523" t="s">
        <v>219</v>
      </c>
      <c r="D353" s="303" t="s">
        <v>28</v>
      </c>
      <c r="E353" s="303">
        <v>22</v>
      </c>
      <c r="F353" s="1052"/>
      <c r="G353" s="752">
        <f t="shared" si="20"/>
        <v>0</v>
      </c>
    </row>
    <row r="354" spans="1:7" ht="25.5">
      <c r="A354" s="432">
        <v>3.1389999999999998</v>
      </c>
      <c r="B354" s="522" t="str">
        <f t="shared" si="21"/>
        <v>B.03.02.01</v>
      </c>
      <c r="C354" s="523" t="s">
        <v>220</v>
      </c>
      <c r="D354" s="303" t="s">
        <v>28</v>
      </c>
      <c r="E354" s="303">
        <v>8</v>
      </c>
      <c r="F354" s="1052"/>
      <c r="G354" s="752">
        <f t="shared" si="20"/>
        <v>0</v>
      </c>
    </row>
    <row r="355" spans="1:7">
      <c r="A355" s="525">
        <v>3.14</v>
      </c>
      <c r="B355" s="522" t="str">
        <f t="shared" si="21"/>
        <v>B.03.02.01</v>
      </c>
      <c r="C355" s="523" t="s">
        <v>221</v>
      </c>
      <c r="D355" s="303" t="s">
        <v>105</v>
      </c>
      <c r="E355" s="303">
        <v>2</v>
      </c>
      <c r="F355" s="1052"/>
      <c r="G355" s="752">
        <f t="shared" si="20"/>
        <v>0</v>
      </c>
    </row>
    <row r="356" spans="1:7">
      <c r="A356" s="432">
        <v>3.141</v>
      </c>
      <c r="B356" s="522" t="str">
        <f t="shared" si="21"/>
        <v>B.03.02.01</v>
      </c>
      <c r="C356" s="523" t="s">
        <v>222</v>
      </c>
      <c r="D356" s="303" t="s">
        <v>105</v>
      </c>
      <c r="E356" s="303">
        <v>4</v>
      </c>
      <c r="F356" s="1052"/>
      <c r="G356" s="752">
        <f t="shared" si="20"/>
        <v>0</v>
      </c>
    </row>
    <row r="357" spans="1:7">
      <c r="A357" s="432">
        <v>3.1419999999999999</v>
      </c>
      <c r="B357" s="522" t="str">
        <f t="shared" si="21"/>
        <v>B.03.02.01</v>
      </c>
      <c r="C357" s="523" t="s">
        <v>223</v>
      </c>
      <c r="D357" s="303" t="s">
        <v>105</v>
      </c>
      <c r="E357" s="303">
        <v>4</v>
      </c>
      <c r="F357" s="1052"/>
      <c r="G357" s="752">
        <f t="shared" si="20"/>
        <v>0</v>
      </c>
    </row>
    <row r="358" spans="1:7">
      <c r="A358" s="432">
        <v>3.14300000000001</v>
      </c>
      <c r="B358" s="522" t="str">
        <f t="shared" si="21"/>
        <v>B.03.02.01</v>
      </c>
      <c r="C358" s="523" t="s">
        <v>224</v>
      </c>
      <c r="D358" s="303" t="s">
        <v>28</v>
      </c>
      <c r="E358" s="303">
        <v>22</v>
      </c>
      <c r="F358" s="1052"/>
      <c r="G358" s="752">
        <f t="shared" si="20"/>
        <v>0</v>
      </c>
    </row>
    <row r="359" spans="1:7">
      <c r="A359" s="432">
        <v>3.1440000000000099</v>
      </c>
      <c r="B359" s="522" t="str">
        <f t="shared" si="21"/>
        <v>B.03.02.01</v>
      </c>
      <c r="C359" s="523" t="s">
        <v>225</v>
      </c>
      <c r="D359" s="303" t="s">
        <v>28</v>
      </c>
      <c r="E359" s="303">
        <v>22</v>
      </c>
      <c r="F359" s="1052"/>
      <c r="G359" s="752">
        <f t="shared" si="20"/>
        <v>0</v>
      </c>
    </row>
    <row r="360" spans="1:7">
      <c r="A360" s="432">
        <v>3.1450000000000098</v>
      </c>
      <c r="B360" s="522" t="str">
        <f t="shared" si="21"/>
        <v>B.03.02.01</v>
      </c>
      <c r="C360" s="523" t="s">
        <v>226</v>
      </c>
      <c r="D360" s="303" t="s">
        <v>149</v>
      </c>
      <c r="E360" s="303">
        <v>1</v>
      </c>
      <c r="F360" s="1052"/>
      <c r="G360" s="752">
        <f t="shared" si="20"/>
        <v>0</v>
      </c>
    </row>
    <row r="361" spans="1:7">
      <c r="A361" s="432">
        <v>3.1460000000000101</v>
      </c>
      <c r="B361" s="522" t="str">
        <f t="shared" si="21"/>
        <v>B.03.02.01</v>
      </c>
      <c r="C361" s="523" t="s">
        <v>227</v>
      </c>
      <c r="D361" s="303" t="s">
        <v>149</v>
      </c>
      <c r="E361" s="303">
        <v>1</v>
      </c>
      <c r="F361" s="1052"/>
      <c r="G361" s="752">
        <f t="shared" si="20"/>
        <v>0</v>
      </c>
    </row>
    <row r="362" spans="1:7" ht="25.5">
      <c r="A362" s="432">
        <v>3.14700000000001</v>
      </c>
      <c r="B362" s="522" t="str">
        <f t="shared" si="21"/>
        <v>B.03.02.01</v>
      </c>
      <c r="C362" s="523" t="s">
        <v>228</v>
      </c>
      <c r="D362" s="303" t="s">
        <v>149</v>
      </c>
      <c r="E362" s="303">
        <v>1</v>
      </c>
      <c r="F362" s="1052"/>
      <c r="G362" s="752">
        <f t="shared" si="20"/>
        <v>0</v>
      </c>
    </row>
    <row r="363" spans="1:7">
      <c r="A363" s="432">
        <v>3.1480000000000099</v>
      </c>
      <c r="B363" s="522" t="str">
        <f t="shared" si="21"/>
        <v>B.03.02.01</v>
      </c>
      <c r="C363" s="523" t="s">
        <v>229</v>
      </c>
      <c r="D363" s="303" t="s">
        <v>149</v>
      </c>
      <c r="E363" s="303">
        <v>1</v>
      </c>
      <c r="F363" s="1052"/>
      <c r="G363" s="752">
        <f t="shared" si="20"/>
        <v>0</v>
      </c>
    </row>
    <row r="364" spans="1:7">
      <c r="A364" s="491"/>
      <c r="B364" s="465"/>
      <c r="C364" s="79"/>
      <c r="D364" s="465"/>
      <c r="E364" s="465"/>
      <c r="F364" s="465"/>
      <c r="G364" s="442"/>
    </row>
    <row r="365" spans="1:7" ht="15" customHeight="1">
      <c r="A365" s="1339" t="s">
        <v>1868</v>
      </c>
      <c r="B365" s="1340"/>
      <c r="C365" s="1341"/>
      <c r="D365" s="1370" t="s">
        <v>1900</v>
      </c>
      <c r="E365" s="1778"/>
      <c r="F365" s="1778"/>
      <c r="G365" s="1371"/>
    </row>
    <row r="366" spans="1:7">
      <c r="A366" s="1342"/>
      <c r="B366" s="1343"/>
      <c r="C366" s="1344"/>
      <c r="D366" s="1372"/>
      <c r="E366" s="1779"/>
      <c r="F366" s="1779"/>
      <c r="G366" s="1373"/>
    </row>
    <row r="367" spans="1:7">
      <c r="A367" s="1342"/>
      <c r="B367" s="1343"/>
      <c r="C367" s="1344"/>
      <c r="D367" s="1370" t="s">
        <v>44</v>
      </c>
      <c r="E367" s="1778"/>
      <c r="F367" s="1778"/>
      <c r="G367" s="1371"/>
    </row>
    <row r="368" spans="1:7" ht="30" customHeight="1" thickBot="1">
      <c r="A368" s="1345"/>
      <c r="B368" s="1346"/>
      <c r="C368" s="1347"/>
      <c r="D368" s="1374" t="s">
        <v>1924</v>
      </c>
      <c r="E368" s="1827"/>
      <c r="F368" s="1827"/>
      <c r="G368" s="1375"/>
    </row>
    <row r="369" spans="1:7" ht="15.75" thickTop="1">
      <c r="A369" s="1376" t="s">
        <v>13</v>
      </c>
      <c r="B369" s="429" t="s">
        <v>14</v>
      </c>
      <c r="C369" s="1405" t="s">
        <v>15</v>
      </c>
      <c r="D369" s="430" t="s">
        <v>16</v>
      </c>
      <c r="E369" s="501" t="s">
        <v>17</v>
      </c>
      <c r="F369" s="502" t="s">
        <v>1822</v>
      </c>
      <c r="G369" s="503" t="s">
        <v>1823</v>
      </c>
    </row>
    <row r="370" spans="1:7">
      <c r="A370" s="1377"/>
      <c r="B370" s="430" t="s">
        <v>18</v>
      </c>
      <c r="C370" s="1406"/>
      <c r="D370" s="430" t="s">
        <v>19</v>
      </c>
      <c r="E370" s="501" t="s">
        <v>20</v>
      </c>
      <c r="F370" s="502" t="s">
        <v>1828</v>
      </c>
      <c r="G370" s="503"/>
    </row>
    <row r="371" spans="1:7">
      <c r="A371" s="1378"/>
      <c r="B371" s="504"/>
      <c r="C371" s="1407"/>
      <c r="D371" s="431"/>
      <c r="E371" s="505"/>
      <c r="F371" s="506" t="s">
        <v>21</v>
      </c>
      <c r="G371" s="507" t="s">
        <v>21</v>
      </c>
    </row>
    <row r="372" spans="1:7">
      <c r="A372" s="432">
        <v>1</v>
      </c>
      <c r="B372" s="433">
        <v>2</v>
      </c>
      <c r="C372" s="21">
        <v>3</v>
      </c>
      <c r="D372" s="433">
        <v>4</v>
      </c>
      <c r="E372" s="433">
        <v>5</v>
      </c>
      <c r="F372" s="508">
        <v>6</v>
      </c>
      <c r="G372" s="509">
        <v>7</v>
      </c>
    </row>
    <row r="373" spans="1:7">
      <c r="A373" s="425"/>
      <c r="B373" s="430"/>
      <c r="C373" s="22"/>
      <c r="D373" s="430"/>
      <c r="E373" s="430"/>
      <c r="F373" s="510"/>
      <c r="G373" s="503"/>
    </row>
    <row r="374" spans="1:7">
      <c r="A374" s="920"/>
      <c r="B374" s="1768" t="s">
        <v>230</v>
      </c>
      <c r="C374" s="1768"/>
      <c r="D374" s="1768"/>
      <c r="E374" s="1768"/>
      <c r="F374" s="1768"/>
      <c r="G374" s="966">
        <f>SUM(G376:G466)</f>
        <v>0</v>
      </c>
    </row>
    <row r="375" spans="1:7">
      <c r="A375" s="1818" t="s">
        <v>231</v>
      </c>
      <c r="B375" s="1819"/>
      <c r="C375" s="1819"/>
      <c r="D375" s="1819"/>
      <c r="E375" s="1819"/>
      <c r="F375" s="822"/>
      <c r="G375" s="823"/>
    </row>
    <row r="376" spans="1:7">
      <c r="A376" s="526">
        <v>3.149</v>
      </c>
      <c r="B376" s="522" t="s">
        <v>232</v>
      </c>
      <c r="C376" s="521" t="s">
        <v>233</v>
      </c>
      <c r="D376" s="527" t="s">
        <v>149</v>
      </c>
      <c r="E376" s="527">
        <v>1</v>
      </c>
      <c r="F376" s="1051"/>
      <c r="G376" s="753">
        <f>E376*F376</f>
        <v>0</v>
      </c>
    </row>
    <row r="377" spans="1:7">
      <c r="A377" s="1816" t="s">
        <v>234</v>
      </c>
      <c r="B377" s="1817"/>
      <c r="C377" s="1817"/>
      <c r="D377" s="1817"/>
      <c r="E377" s="1817"/>
      <c r="F377" s="818"/>
      <c r="G377" s="819"/>
    </row>
    <row r="378" spans="1:7">
      <c r="A378" s="528">
        <v>3.15</v>
      </c>
      <c r="B378" s="522" t="s">
        <v>232</v>
      </c>
      <c r="C378" s="521" t="s">
        <v>235</v>
      </c>
      <c r="D378" s="527" t="s">
        <v>149</v>
      </c>
      <c r="E378" s="527">
        <v>1</v>
      </c>
      <c r="F378" s="1051"/>
      <c r="G378" s="753">
        <f>E378*F378</f>
        <v>0</v>
      </c>
    </row>
    <row r="379" spans="1:7">
      <c r="A379" s="526">
        <v>3.1509999999999998</v>
      </c>
      <c r="B379" s="522" t="s">
        <v>232</v>
      </c>
      <c r="C379" s="521" t="s">
        <v>236</v>
      </c>
      <c r="D379" s="527" t="s">
        <v>149</v>
      </c>
      <c r="E379" s="527">
        <v>1</v>
      </c>
      <c r="F379" s="1051"/>
      <c r="G379" s="753">
        <f t="shared" ref="G379:G383" si="22">E379*F379</f>
        <v>0</v>
      </c>
    </row>
    <row r="380" spans="1:7">
      <c r="A380" s="528">
        <v>3.1520000000000001</v>
      </c>
      <c r="B380" s="522" t="s">
        <v>232</v>
      </c>
      <c r="C380" s="521" t="s">
        <v>237</v>
      </c>
      <c r="D380" s="527" t="s">
        <v>149</v>
      </c>
      <c r="E380" s="527">
        <v>1</v>
      </c>
      <c r="F380" s="1051"/>
      <c r="G380" s="753">
        <f t="shared" si="22"/>
        <v>0</v>
      </c>
    </row>
    <row r="381" spans="1:7" ht="25.5">
      <c r="A381" s="526">
        <v>3.153</v>
      </c>
      <c r="B381" s="522" t="s">
        <v>232</v>
      </c>
      <c r="C381" s="521" t="s">
        <v>238</v>
      </c>
      <c r="D381" s="527" t="s">
        <v>149</v>
      </c>
      <c r="E381" s="527">
        <v>1</v>
      </c>
      <c r="F381" s="1051"/>
      <c r="G381" s="753">
        <f t="shared" si="22"/>
        <v>0</v>
      </c>
    </row>
    <row r="382" spans="1:7">
      <c r="A382" s="528">
        <v>3.1539999999999999</v>
      </c>
      <c r="B382" s="522" t="s">
        <v>232</v>
      </c>
      <c r="C382" s="521" t="s">
        <v>239</v>
      </c>
      <c r="D382" s="527" t="s">
        <v>149</v>
      </c>
      <c r="E382" s="527">
        <v>1</v>
      </c>
      <c r="F382" s="1051"/>
      <c r="G382" s="753">
        <f t="shared" si="22"/>
        <v>0</v>
      </c>
    </row>
    <row r="383" spans="1:7">
      <c r="A383" s="1125">
        <v>3.1549999999999998</v>
      </c>
      <c r="B383" s="1241" t="s">
        <v>232</v>
      </c>
      <c r="C383" s="1242" t="s">
        <v>382</v>
      </c>
      <c r="D383" s="1127" t="s">
        <v>149</v>
      </c>
      <c r="E383" s="1127">
        <v>1</v>
      </c>
      <c r="F383" s="1051"/>
      <c r="G383" s="753">
        <f t="shared" si="22"/>
        <v>0</v>
      </c>
    </row>
    <row r="384" spans="1:7">
      <c r="A384" s="1816" t="s">
        <v>240</v>
      </c>
      <c r="B384" s="1817"/>
      <c r="C384" s="1817"/>
      <c r="D384" s="1817"/>
      <c r="E384" s="1817"/>
      <c r="F384" s="831"/>
      <c r="G384" s="832"/>
    </row>
    <row r="385" spans="1:7">
      <c r="A385" s="526">
        <v>3.1560000000000001</v>
      </c>
      <c r="B385" s="522" t="s">
        <v>232</v>
      </c>
      <c r="C385" s="521" t="s">
        <v>241</v>
      </c>
      <c r="D385" s="527" t="s">
        <v>28</v>
      </c>
      <c r="E385" s="527">
        <v>18</v>
      </c>
      <c r="F385" s="1051"/>
      <c r="G385" s="753">
        <f>E385*F385</f>
        <v>0</v>
      </c>
    </row>
    <row r="386" spans="1:7">
      <c r="A386" s="526">
        <v>3.157</v>
      </c>
      <c r="B386" s="522" t="s">
        <v>232</v>
      </c>
      <c r="C386" s="521" t="s">
        <v>242</v>
      </c>
      <c r="D386" s="527" t="s">
        <v>28</v>
      </c>
      <c r="E386" s="527">
        <v>18</v>
      </c>
      <c r="F386" s="1051"/>
      <c r="G386" s="753">
        <f>E386*F386</f>
        <v>0</v>
      </c>
    </row>
    <row r="387" spans="1:7" ht="25.5">
      <c r="A387" s="526">
        <v>3.1579999999999999</v>
      </c>
      <c r="B387" s="522" t="s">
        <v>232</v>
      </c>
      <c r="C387" s="521" t="s">
        <v>243</v>
      </c>
      <c r="D387" s="527" t="s">
        <v>28</v>
      </c>
      <c r="E387" s="527">
        <v>17</v>
      </c>
      <c r="F387" s="1051"/>
      <c r="G387" s="753">
        <f>E387*F387</f>
        <v>0</v>
      </c>
    </row>
    <row r="388" spans="1:7">
      <c r="A388" s="1816" t="s">
        <v>244</v>
      </c>
      <c r="B388" s="1817"/>
      <c r="C388" s="1817"/>
      <c r="D388" s="1817"/>
      <c r="E388" s="1817"/>
      <c r="F388" s="818"/>
      <c r="G388" s="819"/>
    </row>
    <row r="389" spans="1:7" ht="25.5">
      <c r="A389" s="526">
        <v>3.1589999999999998</v>
      </c>
      <c r="B389" s="522" t="s">
        <v>232</v>
      </c>
      <c r="C389" s="521" t="s">
        <v>245</v>
      </c>
      <c r="D389" s="527" t="s">
        <v>28</v>
      </c>
      <c r="E389" s="527">
        <v>19</v>
      </c>
      <c r="F389" s="1051"/>
      <c r="G389" s="752">
        <f t="shared" ref="G389:G424" si="23">E389*F389</f>
        <v>0</v>
      </c>
    </row>
    <row r="390" spans="1:7" ht="25.5">
      <c r="A390" s="528">
        <v>3.16</v>
      </c>
      <c r="B390" s="522" t="s">
        <v>232</v>
      </c>
      <c r="C390" s="521" t="s">
        <v>246</v>
      </c>
      <c r="D390" s="527" t="s">
        <v>28</v>
      </c>
      <c r="E390" s="527">
        <v>288</v>
      </c>
      <c r="F390" s="1051"/>
      <c r="G390" s="752">
        <f t="shared" si="23"/>
        <v>0</v>
      </c>
    </row>
    <row r="391" spans="1:7" ht="25.5">
      <c r="A391" s="526">
        <v>3.161</v>
      </c>
      <c r="B391" s="522" t="s">
        <v>232</v>
      </c>
      <c r="C391" s="521" t="s">
        <v>247</v>
      </c>
      <c r="D391" s="527" t="s">
        <v>28</v>
      </c>
      <c r="E391" s="527">
        <v>11</v>
      </c>
      <c r="F391" s="1051"/>
      <c r="G391" s="752">
        <f t="shared" si="23"/>
        <v>0</v>
      </c>
    </row>
    <row r="392" spans="1:7">
      <c r="A392" s="528">
        <v>3.1619999999999999</v>
      </c>
      <c r="B392" s="522" t="s">
        <v>232</v>
      </c>
      <c r="C392" s="521" t="s">
        <v>248</v>
      </c>
      <c r="D392" s="527" t="s">
        <v>28</v>
      </c>
      <c r="E392" s="527">
        <v>32</v>
      </c>
      <c r="F392" s="1051"/>
      <c r="G392" s="752">
        <f t="shared" si="23"/>
        <v>0</v>
      </c>
    </row>
    <row r="393" spans="1:7">
      <c r="A393" s="526">
        <v>3.1629999999999998</v>
      </c>
      <c r="B393" s="522" t="s">
        <v>232</v>
      </c>
      <c r="C393" s="521" t="s">
        <v>249</v>
      </c>
      <c r="D393" s="527" t="s">
        <v>28</v>
      </c>
      <c r="E393" s="527">
        <v>32</v>
      </c>
      <c r="F393" s="1051"/>
      <c r="G393" s="752">
        <f t="shared" si="23"/>
        <v>0</v>
      </c>
    </row>
    <row r="394" spans="1:7" ht="25.5">
      <c r="A394" s="528">
        <v>3.1640000000000001</v>
      </c>
      <c r="B394" s="522" t="s">
        <v>232</v>
      </c>
      <c r="C394" s="521" t="s">
        <v>250</v>
      </c>
      <c r="D394" s="527" t="s">
        <v>28</v>
      </c>
      <c r="E394" s="527">
        <v>77</v>
      </c>
      <c r="F394" s="1051"/>
      <c r="G394" s="752">
        <f t="shared" si="23"/>
        <v>0</v>
      </c>
    </row>
    <row r="395" spans="1:7">
      <c r="A395" s="526">
        <v>3.165</v>
      </c>
      <c r="B395" s="522" t="s">
        <v>232</v>
      </c>
      <c r="C395" s="521" t="s">
        <v>251</v>
      </c>
      <c r="D395" s="527" t="s">
        <v>149</v>
      </c>
      <c r="E395" s="527">
        <v>1</v>
      </c>
      <c r="F395" s="1051"/>
      <c r="G395" s="752">
        <f t="shared" si="23"/>
        <v>0</v>
      </c>
    </row>
    <row r="396" spans="1:7">
      <c r="A396" s="528">
        <v>3.1659999999999999</v>
      </c>
      <c r="B396" s="522" t="s">
        <v>232</v>
      </c>
      <c r="C396" s="521" t="s">
        <v>252</v>
      </c>
      <c r="D396" s="527" t="s">
        <v>105</v>
      </c>
      <c r="E396" s="527">
        <v>35</v>
      </c>
      <c r="F396" s="1051"/>
      <c r="G396" s="752">
        <f t="shared" si="23"/>
        <v>0</v>
      </c>
    </row>
    <row r="397" spans="1:7">
      <c r="A397" s="526">
        <v>3.1669999999999998</v>
      </c>
      <c r="B397" s="522" t="s">
        <v>232</v>
      </c>
      <c r="C397" s="521" t="s">
        <v>253</v>
      </c>
      <c r="D397" s="527" t="s">
        <v>149</v>
      </c>
      <c r="E397" s="527">
        <v>10</v>
      </c>
      <c r="F397" s="1051"/>
      <c r="G397" s="752">
        <f t="shared" si="23"/>
        <v>0</v>
      </c>
    </row>
    <row r="398" spans="1:7">
      <c r="A398" s="528">
        <v>3.1680000000000001</v>
      </c>
      <c r="B398" s="522" t="s">
        <v>232</v>
      </c>
      <c r="C398" s="521" t="s">
        <v>254</v>
      </c>
      <c r="D398" s="527" t="s">
        <v>149</v>
      </c>
      <c r="E398" s="527">
        <v>9</v>
      </c>
      <c r="F398" s="1051"/>
      <c r="G398" s="752">
        <f t="shared" si="23"/>
        <v>0</v>
      </c>
    </row>
    <row r="399" spans="1:7">
      <c r="A399" s="526">
        <v>3.169</v>
      </c>
      <c r="B399" s="522" t="s">
        <v>232</v>
      </c>
      <c r="C399" s="521" t="s">
        <v>255</v>
      </c>
      <c r="D399" s="527" t="s">
        <v>149</v>
      </c>
      <c r="E399" s="527">
        <v>16</v>
      </c>
      <c r="F399" s="1051"/>
      <c r="G399" s="752">
        <f t="shared" si="23"/>
        <v>0</v>
      </c>
    </row>
    <row r="400" spans="1:7">
      <c r="A400" s="528">
        <v>3.17</v>
      </c>
      <c r="B400" s="522" t="s">
        <v>232</v>
      </c>
      <c r="C400" s="521" t="s">
        <v>256</v>
      </c>
      <c r="D400" s="527" t="s">
        <v>149</v>
      </c>
      <c r="E400" s="527">
        <v>2</v>
      </c>
      <c r="F400" s="1051"/>
      <c r="G400" s="752">
        <f t="shared" si="23"/>
        <v>0</v>
      </c>
    </row>
    <row r="401" spans="1:7">
      <c r="A401" s="1816" t="s">
        <v>257</v>
      </c>
      <c r="B401" s="1817"/>
      <c r="C401" s="1817"/>
      <c r="D401" s="1817"/>
      <c r="E401" s="1817"/>
      <c r="F401" s="818"/>
      <c r="G401" s="821"/>
    </row>
    <row r="402" spans="1:7" ht="25.5">
      <c r="A402" s="526">
        <v>3.1709999999999998</v>
      </c>
      <c r="B402" s="522" t="s">
        <v>232</v>
      </c>
      <c r="C402" s="521" t="s">
        <v>258</v>
      </c>
      <c r="D402" s="527" t="s">
        <v>28</v>
      </c>
      <c r="E402" s="527">
        <v>62</v>
      </c>
      <c r="F402" s="1051"/>
      <c r="G402" s="752">
        <f t="shared" si="23"/>
        <v>0</v>
      </c>
    </row>
    <row r="403" spans="1:7" ht="25.5">
      <c r="A403" s="526">
        <v>3.1720000000000002</v>
      </c>
      <c r="B403" s="522" t="s">
        <v>232</v>
      </c>
      <c r="C403" s="521" t="s">
        <v>247</v>
      </c>
      <c r="D403" s="527" t="s">
        <v>28</v>
      </c>
      <c r="E403" s="527">
        <v>168</v>
      </c>
      <c r="F403" s="1051"/>
      <c r="G403" s="752">
        <f t="shared" si="23"/>
        <v>0</v>
      </c>
    </row>
    <row r="404" spans="1:7" ht="25.5">
      <c r="A404" s="526">
        <v>3.173</v>
      </c>
      <c r="B404" s="522" t="s">
        <v>232</v>
      </c>
      <c r="C404" s="521" t="s">
        <v>259</v>
      </c>
      <c r="D404" s="527" t="s">
        <v>28</v>
      </c>
      <c r="E404" s="527">
        <v>12</v>
      </c>
      <c r="F404" s="1051"/>
      <c r="G404" s="752">
        <f t="shared" si="23"/>
        <v>0</v>
      </c>
    </row>
    <row r="405" spans="1:7">
      <c r="A405" s="526">
        <v>3.1739999999999999</v>
      </c>
      <c r="B405" s="522" t="s">
        <v>232</v>
      </c>
      <c r="C405" s="521" t="s">
        <v>248</v>
      </c>
      <c r="D405" s="527" t="s">
        <v>28</v>
      </c>
      <c r="E405" s="527">
        <v>58</v>
      </c>
      <c r="F405" s="1051"/>
      <c r="G405" s="752">
        <f t="shared" si="23"/>
        <v>0</v>
      </c>
    </row>
    <row r="406" spans="1:7">
      <c r="A406" s="526">
        <v>3.1749999999999998</v>
      </c>
      <c r="B406" s="522" t="s">
        <v>232</v>
      </c>
      <c r="C406" s="521" t="s">
        <v>260</v>
      </c>
      <c r="D406" s="527" t="s">
        <v>28</v>
      </c>
      <c r="E406" s="527">
        <v>58</v>
      </c>
      <c r="F406" s="1051"/>
      <c r="G406" s="752">
        <f t="shared" si="23"/>
        <v>0</v>
      </c>
    </row>
    <row r="407" spans="1:7">
      <c r="A407" s="526">
        <v>3.1760000000000002</v>
      </c>
      <c r="B407" s="522" t="s">
        <v>232</v>
      </c>
      <c r="C407" s="521" t="s">
        <v>261</v>
      </c>
      <c r="D407" s="527" t="s">
        <v>28</v>
      </c>
      <c r="E407" s="527">
        <v>18</v>
      </c>
      <c r="F407" s="1051"/>
      <c r="G407" s="752">
        <f t="shared" si="23"/>
        <v>0</v>
      </c>
    </row>
    <row r="408" spans="1:7">
      <c r="A408" s="526">
        <v>3.177</v>
      </c>
      <c r="B408" s="522" t="s">
        <v>232</v>
      </c>
      <c r="C408" s="521" t="s">
        <v>262</v>
      </c>
      <c r="D408" s="527" t="s">
        <v>28</v>
      </c>
      <c r="E408" s="527">
        <v>18</v>
      </c>
      <c r="F408" s="1051"/>
      <c r="G408" s="752">
        <f t="shared" si="23"/>
        <v>0</v>
      </c>
    </row>
    <row r="409" spans="1:7">
      <c r="A409" s="526">
        <v>3.1779999999999999</v>
      </c>
      <c r="B409" s="522" t="s">
        <v>232</v>
      </c>
      <c r="C409" s="521" t="s">
        <v>263</v>
      </c>
      <c r="D409" s="527" t="s">
        <v>105</v>
      </c>
      <c r="E409" s="527">
        <v>5</v>
      </c>
      <c r="F409" s="1051"/>
      <c r="G409" s="752">
        <f t="shared" si="23"/>
        <v>0</v>
      </c>
    </row>
    <row r="410" spans="1:7">
      <c r="A410" s="526">
        <v>3.1789999999999998</v>
      </c>
      <c r="B410" s="522" t="s">
        <v>232</v>
      </c>
      <c r="C410" s="521" t="s">
        <v>264</v>
      </c>
      <c r="D410" s="527" t="s">
        <v>105</v>
      </c>
      <c r="E410" s="527">
        <v>8</v>
      </c>
      <c r="F410" s="1051"/>
      <c r="G410" s="752">
        <f t="shared" si="23"/>
        <v>0</v>
      </c>
    </row>
    <row r="411" spans="1:7">
      <c r="A411" s="528">
        <v>3.18</v>
      </c>
      <c r="B411" s="522" t="s">
        <v>232</v>
      </c>
      <c r="C411" s="521" t="s">
        <v>252</v>
      </c>
      <c r="D411" s="527" t="s">
        <v>105</v>
      </c>
      <c r="E411" s="527">
        <v>3</v>
      </c>
      <c r="F411" s="1051"/>
      <c r="G411" s="752">
        <f t="shared" si="23"/>
        <v>0</v>
      </c>
    </row>
    <row r="412" spans="1:7">
      <c r="A412" s="526">
        <v>3.181</v>
      </c>
      <c r="B412" s="522" t="s">
        <v>232</v>
      </c>
      <c r="C412" s="521" t="s">
        <v>265</v>
      </c>
      <c r="D412" s="527" t="s">
        <v>149</v>
      </c>
      <c r="E412" s="527">
        <v>3</v>
      </c>
      <c r="F412" s="1051"/>
      <c r="G412" s="752">
        <f t="shared" si="23"/>
        <v>0</v>
      </c>
    </row>
    <row r="413" spans="1:7">
      <c r="A413" s="1816" t="s">
        <v>266</v>
      </c>
      <c r="B413" s="1817"/>
      <c r="C413" s="1817"/>
      <c r="D413" s="1817"/>
      <c r="E413" s="1817"/>
      <c r="F413" s="818"/>
      <c r="G413" s="821"/>
    </row>
    <row r="414" spans="1:7">
      <c r="A414" s="526">
        <v>3.1819999999999999</v>
      </c>
      <c r="B414" s="522" t="s">
        <v>232</v>
      </c>
      <c r="C414" s="521" t="s">
        <v>267</v>
      </c>
      <c r="D414" s="527" t="s">
        <v>149</v>
      </c>
      <c r="E414" s="527">
        <v>4</v>
      </c>
      <c r="F414" s="1053"/>
      <c r="G414" s="752">
        <f t="shared" si="23"/>
        <v>0</v>
      </c>
    </row>
    <row r="415" spans="1:7">
      <c r="A415" s="526">
        <v>3.1829999999999998</v>
      </c>
      <c r="B415" s="522" t="s">
        <v>232</v>
      </c>
      <c r="C415" s="521" t="s">
        <v>268</v>
      </c>
      <c r="D415" s="527" t="s">
        <v>149</v>
      </c>
      <c r="E415" s="527">
        <v>1</v>
      </c>
      <c r="F415" s="1053"/>
      <c r="G415" s="752">
        <f t="shared" si="23"/>
        <v>0</v>
      </c>
    </row>
    <row r="416" spans="1:7">
      <c r="A416" s="526">
        <v>3.1840000000000002</v>
      </c>
      <c r="B416" s="522" t="s">
        <v>232</v>
      </c>
      <c r="C416" s="521" t="s">
        <v>269</v>
      </c>
      <c r="D416" s="527" t="s">
        <v>149</v>
      </c>
      <c r="E416" s="527">
        <v>4</v>
      </c>
      <c r="F416" s="1053"/>
      <c r="G416" s="752">
        <f t="shared" si="23"/>
        <v>0</v>
      </c>
    </row>
    <row r="417" spans="1:7">
      <c r="A417" s="526">
        <v>3.1850000000000001</v>
      </c>
      <c r="B417" s="522" t="s">
        <v>232</v>
      </c>
      <c r="C417" s="521" t="s">
        <v>270</v>
      </c>
      <c r="D417" s="527" t="s">
        <v>149</v>
      </c>
      <c r="E417" s="527">
        <v>2</v>
      </c>
      <c r="F417" s="1053"/>
      <c r="G417" s="752">
        <f t="shared" si="23"/>
        <v>0</v>
      </c>
    </row>
    <row r="418" spans="1:7">
      <c r="A418" s="526">
        <v>3.1859999999999999</v>
      </c>
      <c r="B418" s="522" t="s">
        <v>232</v>
      </c>
      <c r="C418" s="521" t="s">
        <v>271</v>
      </c>
      <c r="D418" s="527" t="s">
        <v>149</v>
      </c>
      <c r="E418" s="527">
        <v>6</v>
      </c>
      <c r="F418" s="1053"/>
      <c r="G418" s="752">
        <f t="shared" si="23"/>
        <v>0</v>
      </c>
    </row>
    <row r="419" spans="1:7">
      <c r="A419" s="526">
        <v>3.1869999999999998</v>
      </c>
      <c r="B419" s="522" t="s">
        <v>232</v>
      </c>
      <c r="C419" s="521" t="s">
        <v>272</v>
      </c>
      <c r="D419" s="527" t="s">
        <v>149</v>
      </c>
      <c r="E419" s="527">
        <v>3</v>
      </c>
      <c r="F419" s="1053"/>
      <c r="G419" s="752">
        <f t="shared" si="23"/>
        <v>0</v>
      </c>
    </row>
    <row r="420" spans="1:7">
      <c r="A420" s="526">
        <v>3.1880000000000002</v>
      </c>
      <c r="B420" s="522" t="s">
        <v>232</v>
      </c>
      <c r="C420" s="521" t="s">
        <v>273</v>
      </c>
      <c r="D420" s="527" t="s">
        <v>149</v>
      </c>
      <c r="E420" s="527">
        <v>2</v>
      </c>
      <c r="F420" s="1053"/>
      <c r="G420" s="752">
        <f t="shared" si="23"/>
        <v>0</v>
      </c>
    </row>
    <row r="421" spans="1:7">
      <c r="A421" s="526">
        <v>3.1890000000000001</v>
      </c>
      <c r="B421" s="522" t="s">
        <v>232</v>
      </c>
      <c r="C421" s="521" t="s">
        <v>274</v>
      </c>
      <c r="D421" s="527" t="s">
        <v>149</v>
      </c>
      <c r="E421" s="527">
        <v>5</v>
      </c>
      <c r="F421" s="1053"/>
      <c r="G421" s="752">
        <f t="shared" si="23"/>
        <v>0</v>
      </c>
    </row>
    <row r="422" spans="1:7" ht="15" customHeight="1">
      <c r="A422" s="432" t="s">
        <v>1705</v>
      </c>
      <c r="B422" s="433" t="s">
        <v>232</v>
      </c>
      <c r="C422" s="511" t="s">
        <v>1706</v>
      </c>
      <c r="D422" s="512" t="s">
        <v>149</v>
      </c>
      <c r="E422" s="512">
        <v>2</v>
      </c>
      <c r="F422" s="1053"/>
      <c r="G422" s="752">
        <f t="shared" si="23"/>
        <v>0</v>
      </c>
    </row>
    <row r="423" spans="1:7">
      <c r="A423" s="528">
        <v>3.19</v>
      </c>
      <c r="B423" s="522" t="s">
        <v>232</v>
      </c>
      <c r="C423" s="521" t="s">
        <v>275</v>
      </c>
      <c r="D423" s="527" t="s">
        <v>149</v>
      </c>
      <c r="E423" s="527">
        <v>4</v>
      </c>
      <c r="F423" s="1053"/>
      <c r="G423" s="752">
        <f t="shared" si="23"/>
        <v>0</v>
      </c>
    </row>
    <row r="424" spans="1:7">
      <c r="A424" s="526">
        <v>3.1909999999999998</v>
      </c>
      <c r="B424" s="522" t="s">
        <v>232</v>
      </c>
      <c r="C424" s="521" t="s">
        <v>276</v>
      </c>
      <c r="D424" s="527" t="s">
        <v>149</v>
      </c>
      <c r="E424" s="527">
        <v>1</v>
      </c>
      <c r="F424" s="1053"/>
      <c r="G424" s="752">
        <f t="shared" si="23"/>
        <v>0</v>
      </c>
    </row>
    <row r="425" spans="1:7">
      <c r="A425" s="1816" t="s">
        <v>277</v>
      </c>
      <c r="B425" s="1817"/>
      <c r="C425" s="1817"/>
      <c r="D425" s="1817"/>
      <c r="E425" s="1817"/>
      <c r="F425" s="818"/>
      <c r="G425" s="819"/>
    </row>
    <row r="426" spans="1:7">
      <c r="A426" s="526">
        <v>3.1920000000000002</v>
      </c>
      <c r="B426" s="522" t="s">
        <v>232</v>
      </c>
      <c r="C426" s="521" t="s">
        <v>278</v>
      </c>
      <c r="D426" s="527" t="s">
        <v>28</v>
      </c>
      <c r="E426" s="527">
        <v>88</v>
      </c>
      <c r="F426" s="1053"/>
      <c r="G426" s="752">
        <f>E426*F426</f>
        <v>0</v>
      </c>
    </row>
    <row r="427" spans="1:7">
      <c r="A427" s="526">
        <v>3.1930000000000001</v>
      </c>
      <c r="B427" s="522" t="s">
        <v>232</v>
      </c>
      <c r="C427" s="521" t="s">
        <v>279</v>
      </c>
      <c r="D427" s="527" t="s">
        <v>28</v>
      </c>
      <c r="E427" s="527">
        <v>18</v>
      </c>
      <c r="F427" s="1053"/>
      <c r="G427" s="752">
        <f t="shared" ref="G427:G435" si="24">E427*F427</f>
        <v>0</v>
      </c>
    </row>
    <row r="428" spans="1:7">
      <c r="A428" s="526">
        <v>3.194</v>
      </c>
      <c r="B428" s="522" t="s">
        <v>232</v>
      </c>
      <c r="C428" s="521" t="s">
        <v>280</v>
      </c>
      <c r="D428" s="527" t="s">
        <v>28</v>
      </c>
      <c r="E428" s="527">
        <v>24</v>
      </c>
      <c r="F428" s="1053"/>
      <c r="G428" s="752">
        <f t="shared" si="24"/>
        <v>0</v>
      </c>
    </row>
    <row r="429" spans="1:7">
      <c r="A429" s="526">
        <v>3.1949999999999998</v>
      </c>
      <c r="B429" s="522" t="s">
        <v>232</v>
      </c>
      <c r="C429" s="521" t="s">
        <v>281</v>
      </c>
      <c r="D429" s="527" t="s">
        <v>28</v>
      </c>
      <c r="E429" s="527">
        <v>186</v>
      </c>
      <c r="F429" s="1053"/>
      <c r="G429" s="752">
        <f t="shared" si="24"/>
        <v>0</v>
      </c>
    </row>
    <row r="430" spans="1:7">
      <c r="A430" s="526">
        <v>3.1960000000000002</v>
      </c>
      <c r="B430" s="522" t="s">
        <v>232</v>
      </c>
      <c r="C430" s="521" t="s">
        <v>282</v>
      </c>
      <c r="D430" s="527" t="s">
        <v>105</v>
      </c>
      <c r="E430" s="527">
        <v>36</v>
      </c>
      <c r="F430" s="1053"/>
      <c r="G430" s="752">
        <f t="shared" si="24"/>
        <v>0</v>
      </c>
    </row>
    <row r="431" spans="1:7">
      <c r="A431" s="526">
        <v>3.1970000000000001</v>
      </c>
      <c r="B431" s="522" t="s">
        <v>232</v>
      </c>
      <c r="C431" s="521" t="s">
        <v>283</v>
      </c>
      <c r="D431" s="527" t="s">
        <v>149</v>
      </c>
      <c r="E431" s="527">
        <v>6</v>
      </c>
      <c r="F431" s="1053"/>
      <c r="G431" s="752">
        <f t="shared" si="24"/>
        <v>0</v>
      </c>
    </row>
    <row r="432" spans="1:7">
      <c r="A432" s="526">
        <v>3.198</v>
      </c>
      <c r="B432" s="522" t="s">
        <v>232</v>
      </c>
      <c r="C432" s="521" t="s">
        <v>284</v>
      </c>
      <c r="D432" s="527" t="s">
        <v>149</v>
      </c>
      <c r="E432" s="527">
        <v>2</v>
      </c>
      <c r="F432" s="1053"/>
      <c r="G432" s="752">
        <f t="shared" si="24"/>
        <v>0</v>
      </c>
    </row>
    <row r="433" spans="1:7">
      <c r="A433" s="526">
        <v>3.1989999999999998</v>
      </c>
      <c r="B433" s="522" t="s">
        <v>232</v>
      </c>
      <c r="C433" s="521" t="s">
        <v>285</v>
      </c>
      <c r="D433" s="527" t="s">
        <v>105</v>
      </c>
      <c r="E433" s="527">
        <v>3</v>
      </c>
      <c r="F433" s="1053"/>
      <c r="G433" s="752">
        <f t="shared" si="24"/>
        <v>0</v>
      </c>
    </row>
    <row r="434" spans="1:7">
      <c r="A434" s="528">
        <v>3.2</v>
      </c>
      <c r="B434" s="522" t="s">
        <v>232</v>
      </c>
      <c r="C434" s="521" t="s">
        <v>286</v>
      </c>
      <c r="D434" s="527" t="s">
        <v>28</v>
      </c>
      <c r="E434" s="527">
        <v>40</v>
      </c>
      <c r="F434" s="1053"/>
      <c r="G434" s="752">
        <f t="shared" si="24"/>
        <v>0</v>
      </c>
    </row>
    <row r="435" spans="1:7">
      <c r="A435" s="526">
        <v>3.2010000000000001</v>
      </c>
      <c r="B435" s="522" t="s">
        <v>232</v>
      </c>
      <c r="C435" s="521" t="s">
        <v>287</v>
      </c>
      <c r="D435" s="527" t="s">
        <v>28</v>
      </c>
      <c r="E435" s="527">
        <v>20</v>
      </c>
      <c r="F435" s="1053"/>
      <c r="G435" s="752">
        <f t="shared" si="24"/>
        <v>0</v>
      </c>
    </row>
    <row r="436" spans="1:7">
      <c r="A436" s="1816" t="s">
        <v>288</v>
      </c>
      <c r="B436" s="1817"/>
      <c r="C436" s="1817"/>
      <c r="D436" s="1817"/>
      <c r="E436" s="1817"/>
      <c r="F436" s="818"/>
      <c r="G436" s="819"/>
    </row>
    <row r="437" spans="1:7">
      <c r="A437" s="526">
        <v>3.202</v>
      </c>
      <c r="B437" s="522" t="s">
        <v>232</v>
      </c>
      <c r="C437" s="521" t="s">
        <v>289</v>
      </c>
      <c r="D437" s="527" t="s">
        <v>149</v>
      </c>
      <c r="E437" s="527">
        <v>1</v>
      </c>
      <c r="F437" s="1053"/>
      <c r="G437" s="752">
        <f>E437*F437</f>
        <v>0</v>
      </c>
    </row>
    <row r="438" spans="1:7">
      <c r="A438" s="526">
        <v>3.2029999999999998</v>
      </c>
      <c r="B438" s="522" t="s">
        <v>232</v>
      </c>
      <c r="C438" s="521" t="s">
        <v>290</v>
      </c>
      <c r="D438" s="527" t="s">
        <v>149</v>
      </c>
      <c r="E438" s="527">
        <v>1</v>
      </c>
      <c r="F438" s="1053"/>
      <c r="G438" s="752">
        <f t="shared" ref="G438:G443" si="25">E438*F438</f>
        <v>0</v>
      </c>
    </row>
    <row r="439" spans="1:7">
      <c r="A439" s="526">
        <v>3.2040000000000002</v>
      </c>
      <c r="B439" s="522" t="s">
        <v>232</v>
      </c>
      <c r="C439" s="521" t="s">
        <v>291</v>
      </c>
      <c r="D439" s="527" t="s">
        <v>149</v>
      </c>
      <c r="E439" s="527">
        <v>1</v>
      </c>
      <c r="F439" s="1053"/>
      <c r="G439" s="752">
        <f t="shared" si="25"/>
        <v>0</v>
      </c>
    </row>
    <row r="440" spans="1:7">
      <c r="A440" s="526">
        <v>3.2050000000000001</v>
      </c>
      <c r="B440" s="522" t="s">
        <v>232</v>
      </c>
      <c r="C440" s="521" t="s">
        <v>292</v>
      </c>
      <c r="D440" s="527" t="s">
        <v>149</v>
      </c>
      <c r="E440" s="527">
        <v>1</v>
      </c>
      <c r="F440" s="1053"/>
      <c r="G440" s="752">
        <f t="shared" si="25"/>
        <v>0</v>
      </c>
    </row>
    <row r="441" spans="1:7">
      <c r="A441" s="526">
        <v>3.206</v>
      </c>
      <c r="B441" s="522" t="s">
        <v>232</v>
      </c>
      <c r="C441" s="521" t="s">
        <v>293</v>
      </c>
      <c r="D441" s="527" t="s">
        <v>149</v>
      </c>
      <c r="E441" s="527">
        <v>1</v>
      </c>
      <c r="F441" s="1053"/>
      <c r="G441" s="752">
        <f t="shared" si="25"/>
        <v>0</v>
      </c>
    </row>
    <row r="442" spans="1:7">
      <c r="A442" s="526">
        <v>3.2069999999999999</v>
      </c>
      <c r="B442" s="522" t="s">
        <v>232</v>
      </c>
      <c r="C442" s="521" t="s">
        <v>294</v>
      </c>
      <c r="D442" s="527" t="s">
        <v>149</v>
      </c>
      <c r="E442" s="527">
        <v>1</v>
      </c>
      <c r="F442" s="1053"/>
      <c r="G442" s="752">
        <f t="shared" si="25"/>
        <v>0</v>
      </c>
    </row>
    <row r="443" spans="1:7">
      <c r="A443" s="526">
        <v>3.2080000000000002</v>
      </c>
      <c r="B443" s="522" t="s">
        <v>232</v>
      </c>
      <c r="C443" s="521" t="s">
        <v>295</v>
      </c>
      <c r="D443" s="527" t="s">
        <v>149</v>
      </c>
      <c r="E443" s="527">
        <v>1</v>
      </c>
      <c r="F443" s="1053"/>
      <c r="G443" s="752">
        <f t="shared" si="25"/>
        <v>0</v>
      </c>
    </row>
    <row r="444" spans="1:7">
      <c r="A444" s="1816" t="s">
        <v>296</v>
      </c>
      <c r="B444" s="1817"/>
      <c r="C444" s="1817"/>
      <c r="D444" s="1817"/>
      <c r="E444" s="1817"/>
      <c r="F444" s="818"/>
      <c r="G444" s="819"/>
    </row>
    <row r="445" spans="1:7">
      <c r="A445" s="526">
        <v>3.2090000000000001</v>
      </c>
      <c r="B445" s="522" t="s">
        <v>232</v>
      </c>
      <c r="C445" s="521" t="s">
        <v>297</v>
      </c>
      <c r="D445" s="527" t="s">
        <v>149</v>
      </c>
      <c r="E445" s="527">
        <v>2</v>
      </c>
      <c r="F445" s="1053"/>
      <c r="G445" s="752">
        <f>E445*F445</f>
        <v>0</v>
      </c>
    </row>
    <row r="446" spans="1:7">
      <c r="A446" s="528">
        <v>3.21</v>
      </c>
      <c r="B446" s="522" t="s">
        <v>232</v>
      </c>
      <c r="C446" s="521" t="s">
        <v>298</v>
      </c>
      <c r="D446" s="527" t="s">
        <v>149</v>
      </c>
      <c r="E446" s="527">
        <v>2</v>
      </c>
      <c r="F446" s="1053"/>
      <c r="G446" s="752">
        <f t="shared" ref="G446:G458" si="26">E446*F446</f>
        <v>0</v>
      </c>
    </row>
    <row r="447" spans="1:7">
      <c r="A447" s="526">
        <v>3.2109999999999999</v>
      </c>
      <c r="B447" s="522" t="s">
        <v>232</v>
      </c>
      <c r="C447" s="521" t="s">
        <v>299</v>
      </c>
      <c r="D447" s="527" t="s">
        <v>149</v>
      </c>
      <c r="E447" s="527">
        <v>2</v>
      </c>
      <c r="F447" s="1053"/>
      <c r="G447" s="752">
        <f t="shared" si="26"/>
        <v>0</v>
      </c>
    </row>
    <row r="448" spans="1:7">
      <c r="A448" s="528">
        <v>3.2120000000000002</v>
      </c>
      <c r="B448" s="522" t="s">
        <v>232</v>
      </c>
      <c r="C448" s="521" t="s">
        <v>300</v>
      </c>
      <c r="D448" s="527" t="s">
        <v>105</v>
      </c>
      <c r="E448" s="527">
        <v>4</v>
      </c>
      <c r="F448" s="1053"/>
      <c r="G448" s="752">
        <f t="shared" si="26"/>
        <v>0</v>
      </c>
    </row>
    <row r="449" spans="1:7">
      <c r="A449" s="526">
        <v>3.2130000000000001</v>
      </c>
      <c r="B449" s="522" t="s">
        <v>232</v>
      </c>
      <c r="C449" s="521" t="s">
        <v>301</v>
      </c>
      <c r="D449" s="527" t="s">
        <v>105</v>
      </c>
      <c r="E449" s="527">
        <v>2</v>
      </c>
      <c r="F449" s="1053"/>
      <c r="G449" s="752">
        <f t="shared" si="26"/>
        <v>0</v>
      </c>
    </row>
    <row r="450" spans="1:7">
      <c r="A450" s="528">
        <v>3.214</v>
      </c>
      <c r="B450" s="522" t="s">
        <v>232</v>
      </c>
      <c r="C450" s="521" t="s">
        <v>302</v>
      </c>
      <c r="D450" s="527" t="s">
        <v>149</v>
      </c>
      <c r="E450" s="527">
        <v>2</v>
      </c>
      <c r="F450" s="1053"/>
      <c r="G450" s="752">
        <f t="shared" si="26"/>
        <v>0</v>
      </c>
    </row>
    <row r="451" spans="1:7">
      <c r="A451" s="526">
        <v>3.2149999999999999</v>
      </c>
      <c r="B451" s="522" t="s">
        <v>232</v>
      </c>
      <c r="C451" s="521" t="s">
        <v>303</v>
      </c>
      <c r="D451" s="527" t="s">
        <v>105</v>
      </c>
      <c r="E451" s="527">
        <v>8</v>
      </c>
      <c r="F451" s="1053"/>
      <c r="G451" s="752">
        <f t="shared" si="26"/>
        <v>0</v>
      </c>
    </row>
    <row r="452" spans="1:7">
      <c r="A452" s="528">
        <v>3.2160000000000002</v>
      </c>
      <c r="B452" s="522" t="s">
        <v>232</v>
      </c>
      <c r="C452" s="521" t="s">
        <v>304</v>
      </c>
      <c r="D452" s="527" t="s">
        <v>105</v>
      </c>
      <c r="E452" s="527">
        <v>8</v>
      </c>
      <c r="F452" s="1053"/>
      <c r="G452" s="752">
        <f t="shared" si="26"/>
        <v>0</v>
      </c>
    </row>
    <row r="453" spans="1:7" ht="15" customHeight="1">
      <c r="A453" s="526">
        <v>3.2170000000000001</v>
      </c>
      <c r="B453" s="522" t="s">
        <v>232</v>
      </c>
      <c r="C453" s="521" t="s">
        <v>305</v>
      </c>
      <c r="D453" s="527" t="s">
        <v>105</v>
      </c>
      <c r="E453" s="527">
        <v>8</v>
      </c>
      <c r="F453" s="1053"/>
      <c r="G453" s="752">
        <f t="shared" si="26"/>
        <v>0</v>
      </c>
    </row>
    <row r="454" spans="1:7">
      <c r="A454" s="528">
        <v>3.218</v>
      </c>
      <c r="B454" s="522" t="s">
        <v>232</v>
      </c>
      <c r="C454" s="521" t="s">
        <v>306</v>
      </c>
      <c r="D454" s="527" t="s">
        <v>28</v>
      </c>
      <c r="E454" s="527">
        <v>49</v>
      </c>
      <c r="F454" s="1053"/>
      <c r="G454" s="752">
        <f t="shared" si="26"/>
        <v>0</v>
      </c>
    </row>
    <row r="455" spans="1:7">
      <c r="A455" s="526">
        <v>3.2189999999999999</v>
      </c>
      <c r="B455" s="522" t="s">
        <v>232</v>
      </c>
      <c r="C455" s="521" t="s">
        <v>307</v>
      </c>
      <c r="D455" s="527" t="s">
        <v>28</v>
      </c>
      <c r="E455" s="527">
        <v>44</v>
      </c>
      <c r="F455" s="1053"/>
      <c r="G455" s="752">
        <f t="shared" si="26"/>
        <v>0</v>
      </c>
    </row>
    <row r="456" spans="1:7">
      <c r="A456" s="528">
        <v>3.22</v>
      </c>
      <c r="B456" s="522" t="s">
        <v>232</v>
      </c>
      <c r="C456" s="521" t="s">
        <v>308</v>
      </c>
      <c r="D456" s="527" t="s">
        <v>28</v>
      </c>
      <c r="E456" s="527">
        <v>42</v>
      </c>
      <c r="F456" s="1053"/>
      <c r="G456" s="752">
        <f t="shared" si="26"/>
        <v>0</v>
      </c>
    </row>
    <row r="457" spans="1:7">
      <c r="A457" s="526">
        <v>3.2210000000000001</v>
      </c>
      <c r="B457" s="522" t="s">
        <v>232</v>
      </c>
      <c r="C457" s="521" t="s">
        <v>309</v>
      </c>
      <c r="D457" s="527" t="s">
        <v>149</v>
      </c>
      <c r="E457" s="527">
        <v>2</v>
      </c>
      <c r="F457" s="1053"/>
      <c r="G457" s="752">
        <f t="shared" si="26"/>
        <v>0</v>
      </c>
    </row>
    <row r="458" spans="1:7">
      <c r="A458" s="528">
        <v>3.222</v>
      </c>
      <c r="B458" s="522" t="s">
        <v>232</v>
      </c>
      <c r="C458" s="521" t="s">
        <v>252</v>
      </c>
      <c r="D458" s="527" t="s">
        <v>105</v>
      </c>
      <c r="E458" s="527">
        <v>4</v>
      </c>
      <c r="F458" s="1051"/>
      <c r="G458" s="752">
        <f t="shared" si="26"/>
        <v>0</v>
      </c>
    </row>
    <row r="459" spans="1:7">
      <c r="A459" s="526">
        <v>3.2229999999999999</v>
      </c>
      <c r="B459" s="522" t="s">
        <v>232</v>
      </c>
      <c r="C459" s="521" t="s">
        <v>310</v>
      </c>
      <c r="D459" s="527" t="s">
        <v>149</v>
      </c>
      <c r="E459" s="527">
        <v>4</v>
      </c>
      <c r="F459" s="1053"/>
      <c r="G459" s="752">
        <f>E459*F459</f>
        <v>0</v>
      </c>
    </row>
    <row r="460" spans="1:7">
      <c r="A460" s="528">
        <v>3.2240000000000002</v>
      </c>
      <c r="B460" s="522" t="s">
        <v>232</v>
      </c>
      <c r="C460" s="521" t="s">
        <v>311</v>
      </c>
      <c r="D460" s="527" t="s">
        <v>149</v>
      </c>
      <c r="E460" s="527">
        <v>8</v>
      </c>
      <c r="F460" s="1053"/>
      <c r="G460" s="752">
        <f>E460*F460</f>
        <v>0</v>
      </c>
    </row>
    <row r="461" spans="1:7">
      <c r="A461" s="526">
        <v>3.2250000000000001</v>
      </c>
      <c r="B461" s="522" t="s">
        <v>232</v>
      </c>
      <c r="C461" s="521" t="s">
        <v>312</v>
      </c>
      <c r="D461" s="527" t="s">
        <v>149</v>
      </c>
      <c r="E461" s="527">
        <v>1</v>
      </c>
      <c r="F461" s="1053"/>
      <c r="G461" s="752">
        <f>E461*F461</f>
        <v>0</v>
      </c>
    </row>
    <row r="462" spans="1:7">
      <c r="A462" s="528">
        <v>3.226</v>
      </c>
      <c r="B462" s="522" t="s">
        <v>232</v>
      </c>
      <c r="C462" s="521" t="s">
        <v>295</v>
      </c>
      <c r="D462" s="527" t="s">
        <v>149</v>
      </c>
      <c r="E462" s="527">
        <v>1</v>
      </c>
      <c r="F462" s="1053"/>
      <c r="G462" s="752">
        <f>E462*F462</f>
        <v>0</v>
      </c>
    </row>
    <row r="463" spans="1:7">
      <c r="A463" s="1816" t="s">
        <v>313</v>
      </c>
      <c r="B463" s="1817"/>
      <c r="C463" s="1817"/>
      <c r="D463" s="1817"/>
      <c r="E463" s="1817"/>
      <c r="F463" s="818"/>
      <c r="G463" s="819"/>
    </row>
    <row r="464" spans="1:7">
      <c r="A464" s="526" t="s">
        <v>1973</v>
      </c>
      <c r="B464" s="522" t="s">
        <v>1972</v>
      </c>
      <c r="C464" s="521" t="s">
        <v>314</v>
      </c>
      <c r="D464" s="527" t="s">
        <v>149</v>
      </c>
      <c r="E464" s="527">
        <v>1</v>
      </c>
      <c r="F464" s="1053"/>
      <c r="G464" s="752">
        <f t="shared" ref="G464:G466" si="27">E464*F464</f>
        <v>0</v>
      </c>
    </row>
    <row r="465" spans="1:7">
      <c r="A465" s="526" t="s">
        <v>1974</v>
      </c>
      <c r="B465" s="522" t="s">
        <v>1972</v>
      </c>
      <c r="C465" s="521" t="s">
        <v>1945</v>
      </c>
      <c r="D465" s="527" t="s">
        <v>149</v>
      </c>
      <c r="E465" s="527">
        <v>1</v>
      </c>
      <c r="F465" s="1053"/>
      <c r="G465" s="752">
        <f t="shared" si="27"/>
        <v>0</v>
      </c>
    </row>
    <row r="466" spans="1:7">
      <c r="A466" s="526" t="s">
        <v>1975</v>
      </c>
      <c r="B466" s="522" t="s">
        <v>1972</v>
      </c>
      <c r="C466" s="521" t="s">
        <v>315</v>
      </c>
      <c r="D466" s="527" t="s">
        <v>149</v>
      </c>
      <c r="E466" s="527">
        <v>1</v>
      </c>
      <c r="F466" s="1053"/>
      <c r="G466" s="752">
        <f t="shared" si="27"/>
        <v>0</v>
      </c>
    </row>
    <row r="467" spans="1:7">
      <c r="A467" s="491"/>
      <c r="B467" s="465"/>
      <c r="C467" s="79"/>
      <c r="D467" s="465"/>
      <c r="E467" s="465"/>
      <c r="F467" s="465"/>
      <c r="G467" s="442"/>
    </row>
    <row r="468" spans="1:7" ht="15" customHeight="1">
      <c r="A468" s="1339" t="s">
        <v>1868</v>
      </c>
      <c r="B468" s="1340"/>
      <c r="C468" s="1341"/>
      <c r="D468" s="1370" t="s">
        <v>1900</v>
      </c>
      <c r="E468" s="1778"/>
      <c r="F468" s="1778"/>
      <c r="G468" s="1371"/>
    </row>
    <row r="469" spans="1:7">
      <c r="A469" s="1342"/>
      <c r="B469" s="1343"/>
      <c r="C469" s="1344"/>
      <c r="D469" s="1372"/>
      <c r="E469" s="1779"/>
      <c r="F469" s="1779"/>
      <c r="G469" s="1373"/>
    </row>
    <row r="470" spans="1:7">
      <c r="A470" s="1342"/>
      <c r="B470" s="1343"/>
      <c r="C470" s="1344"/>
      <c r="D470" s="1370" t="s">
        <v>44</v>
      </c>
      <c r="E470" s="1778"/>
      <c r="F470" s="1778"/>
      <c r="G470" s="1371"/>
    </row>
    <row r="471" spans="1:7" ht="30" customHeight="1" thickBot="1">
      <c r="A471" s="1345"/>
      <c r="B471" s="1346"/>
      <c r="C471" s="1347"/>
      <c r="D471" s="1374" t="s">
        <v>1925</v>
      </c>
      <c r="E471" s="1827"/>
      <c r="F471" s="1827"/>
      <c r="G471" s="1375"/>
    </row>
    <row r="472" spans="1:7" ht="15.75" thickTop="1">
      <c r="A472" s="1376" t="s">
        <v>13</v>
      </c>
      <c r="B472" s="429" t="s">
        <v>14</v>
      </c>
      <c r="C472" s="1405" t="s">
        <v>15</v>
      </c>
      <c r="D472" s="430" t="s">
        <v>16</v>
      </c>
      <c r="E472" s="501" t="s">
        <v>17</v>
      </c>
      <c r="F472" s="502" t="s">
        <v>1822</v>
      </c>
      <c r="G472" s="503" t="s">
        <v>1823</v>
      </c>
    </row>
    <row r="473" spans="1:7">
      <c r="A473" s="1377"/>
      <c r="B473" s="430" t="s">
        <v>18</v>
      </c>
      <c r="C473" s="1406"/>
      <c r="D473" s="430" t="s">
        <v>19</v>
      </c>
      <c r="E473" s="501" t="s">
        <v>20</v>
      </c>
      <c r="F473" s="502" t="s">
        <v>1828</v>
      </c>
      <c r="G473" s="503"/>
    </row>
    <row r="474" spans="1:7">
      <c r="A474" s="1378"/>
      <c r="B474" s="504"/>
      <c r="C474" s="1407"/>
      <c r="D474" s="431"/>
      <c r="E474" s="505"/>
      <c r="F474" s="506" t="s">
        <v>21</v>
      </c>
      <c r="G474" s="507" t="s">
        <v>21</v>
      </c>
    </row>
    <row r="475" spans="1:7">
      <c r="A475" s="432">
        <v>1</v>
      </c>
      <c r="B475" s="433">
        <v>2</v>
      </c>
      <c r="C475" s="21">
        <v>3</v>
      </c>
      <c r="D475" s="433">
        <v>4</v>
      </c>
      <c r="E475" s="433">
        <v>5</v>
      </c>
      <c r="F475" s="508">
        <v>6</v>
      </c>
      <c r="G475" s="509">
        <v>7</v>
      </c>
    </row>
    <row r="476" spans="1:7">
      <c r="A476" s="425"/>
      <c r="B476" s="430"/>
      <c r="C476" s="22"/>
      <c r="D476" s="430"/>
      <c r="E476" s="430"/>
      <c r="F476" s="510"/>
      <c r="G476" s="503"/>
    </row>
    <row r="477" spans="1:7">
      <c r="A477" s="907"/>
      <c r="B477" s="1768" t="s">
        <v>45</v>
      </c>
      <c r="C477" s="1768"/>
      <c r="D477" s="1768"/>
      <c r="E477" s="1768"/>
      <c r="F477" s="1768"/>
      <c r="G477" s="966">
        <f>SUM(G479:G527)</f>
        <v>0</v>
      </c>
    </row>
    <row r="478" spans="1:7">
      <c r="A478" s="1824" t="s">
        <v>46</v>
      </c>
      <c r="B478" s="1825"/>
      <c r="C478" s="1825"/>
      <c r="D478" s="1825"/>
      <c r="E478" s="1825"/>
      <c r="F478" s="1825"/>
      <c r="G478" s="1826"/>
    </row>
    <row r="479" spans="1:7">
      <c r="A479" s="526">
        <v>3.2269999999999999</v>
      </c>
      <c r="B479" s="522" t="s">
        <v>47</v>
      </c>
      <c r="C479" s="521" t="s">
        <v>48</v>
      </c>
      <c r="D479" s="527" t="s">
        <v>49</v>
      </c>
      <c r="E479" s="529">
        <v>360</v>
      </c>
      <c r="F479" s="1051"/>
      <c r="G479" s="753">
        <f t="shared" ref="G479:G486" si="28">E479*F479</f>
        <v>0</v>
      </c>
    </row>
    <row r="480" spans="1:7">
      <c r="A480" s="526">
        <v>3.2280000000000002</v>
      </c>
      <c r="B480" s="522" t="s">
        <v>50</v>
      </c>
      <c r="C480" s="521" t="s">
        <v>51</v>
      </c>
      <c r="D480" s="527" t="s">
        <v>49</v>
      </c>
      <c r="E480" s="529">
        <v>36</v>
      </c>
      <c r="F480" s="1051"/>
      <c r="G480" s="753">
        <f t="shared" si="28"/>
        <v>0</v>
      </c>
    </row>
    <row r="481" spans="1:7" ht="25.5">
      <c r="A481" s="526">
        <v>3.2290000000000001</v>
      </c>
      <c r="B481" s="522" t="s">
        <v>50</v>
      </c>
      <c r="C481" s="521" t="s">
        <v>52</v>
      </c>
      <c r="D481" s="527" t="s">
        <v>49</v>
      </c>
      <c r="E481" s="529">
        <v>7.5</v>
      </c>
      <c r="F481" s="1051"/>
      <c r="G481" s="753">
        <f t="shared" si="28"/>
        <v>0</v>
      </c>
    </row>
    <row r="482" spans="1:7">
      <c r="A482" s="528">
        <v>3.23</v>
      </c>
      <c r="B482" s="522" t="s">
        <v>53</v>
      </c>
      <c r="C482" s="521" t="s">
        <v>54</v>
      </c>
      <c r="D482" s="527" t="s">
        <v>49</v>
      </c>
      <c r="E482" s="529">
        <v>258</v>
      </c>
      <c r="F482" s="1051"/>
      <c r="G482" s="753">
        <f t="shared" si="28"/>
        <v>0</v>
      </c>
    </row>
    <row r="483" spans="1:7">
      <c r="A483" s="526">
        <v>3.2309999999999999</v>
      </c>
      <c r="B483" s="433" t="s">
        <v>55</v>
      </c>
      <c r="C483" s="521" t="s">
        <v>56</v>
      </c>
      <c r="D483" s="527" t="s">
        <v>57</v>
      </c>
      <c r="E483" s="529">
        <v>27</v>
      </c>
      <c r="F483" s="1051"/>
      <c r="G483" s="753">
        <f t="shared" si="28"/>
        <v>0</v>
      </c>
    </row>
    <row r="484" spans="1:7" ht="25.5">
      <c r="A484" s="526">
        <v>3.2320000000000002</v>
      </c>
      <c r="B484" s="433" t="s">
        <v>55</v>
      </c>
      <c r="C484" s="521" t="s">
        <v>58</v>
      </c>
      <c r="D484" s="527" t="s">
        <v>24</v>
      </c>
      <c r="E484" s="513">
        <v>0.7</v>
      </c>
      <c r="F484" s="1051"/>
      <c r="G484" s="753">
        <f t="shared" si="28"/>
        <v>0</v>
      </c>
    </row>
    <row r="485" spans="1:7" ht="25.5">
      <c r="A485" s="526">
        <v>3.2330000000000001</v>
      </c>
      <c r="B485" s="522" t="s">
        <v>59</v>
      </c>
      <c r="C485" s="521" t="s">
        <v>60</v>
      </c>
      <c r="D485" s="527" t="s">
        <v>49</v>
      </c>
      <c r="E485" s="529">
        <v>1200</v>
      </c>
      <c r="F485" s="1051"/>
      <c r="G485" s="753">
        <f t="shared" si="28"/>
        <v>0</v>
      </c>
    </row>
    <row r="486" spans="1:7" ht="25.5">
      <c r="A486" s="526">
        <v>3.234</v>
      </c>
      <c r="B486" s="522" t="s">
        <v>59</v>
      </c>
      <c r="C486" s="521" t="s">
        <v>61</v>
      </c>
      <c r="D486" s="527" t="s">
        <v>49</v>
      </c>
      <c r="E486" s="529">
        <v>258</v>
      </c>
      <c r="F486" s="1051"/>
      <c r="G486" s="753">
        <f t="shared" si="28"/>
        <v>0</v>
      </c>
    </row>
    <row r="487" spans="1:7">
      <c r="A487" s="1828" t="s">
        <v>62</v>
      </c>
      <c r="B487" s="1829"/>
      <c r="C487" s="1829"/>
      <c r="D487" s="1829"/>
      <c r="E487" s="1830"/>
      <c r="F487" s="816"/>
      <c r="G487" s="817"/>
    </row>
    <row r="488" spans="1:7">
      <c r="A488" s="1831" t="s">
        <v>63</v>
      </c>
      <c r="B488" s="1832"/>
      <c r="C488" s="1832"/>
      <c r="D488" s="1832"/>
      <c r="E488" s="1833"/>
      <c r="F488" s="829"/>
      <c r="G488" s="830"/>
    </row>
    <row r="489" spans="1:7" ht="25.5">
      <c r="A489" s="526">
        <v>3.2349999999999999</v>
      </c>
      <c r="B489" s="433" t="s">
        <v>64</v>
      </c>
      <c r="C489" s="521" t="s">
        <v>65</v>
      </c>
      <c r="D489" s="527" t="s">
        <v>24</v>
      </c>
      <c r="E489" s="529">
        <v>123</v>
      </c>
      <c r="F489" s="1051"/>
      <c r="G489" s="753">
        <f>E489*F489</f>
        <v>0</v>
      </c>
    </row>
    <row r="490" spans="1:7" ht="25.5">
      <c r="A490" s="526">
        <v>3.2360000000000002</v>
      </c>
      <c r="B490" s="433" t="s">
        <v>66</v>
      </c>
      <c r="C490" s="521" t="s">
        <v>67</v>
      </c>
      <c r="D490" s="527" t="s">
        <v>49</v>
      </c>
      <c r="E490" s="529">
        <v>82</v>
      </c>
      <c r="F490" s="1051"/>
      <c r="G490" s="753">
        <f>E490*F490</f>
        <v>0</v>
      </c>
    </row>
    <row r="491" spans="1:7" ht="25.5">
      <c r="A491" s="526">
        <v>3.2370000000000001</v>
      </c>
      <c r="B491" s="433" t="s">
        <v>66</v>
      </c>
      <c r="C491" s="521" t="s">
        <v>68</v>
      </c>
      <c r="D491" s="527" t="s">
        <v>49</v>
      </c>
      <c r="E491" s="529">
        <v>82</v>
      </c>
      <c r="F491" s="1051"/>
      <c r="G491" s="753">
        <f>E491*F491</f>
        <v>0</v>
      </c>
    </row>
    <row r="492" spans="1:7">
      <c r="A492" s="1125">
        <v>3.238</v>
      </c>
      <c r="B492" s="1126" t="s">
        <v>66</v>
      </c>
      <c r="C492" s="1122" t="s">
        <v>1982</v>
      </c>
      <c r="D492" s="1127" t="s">
        <v>49</v>
      </c>
      <c r="E492" s="1128">
        <v>82</v>
      </c>
      <c r="F492" s="1051"/>
      <c r="G492" s="1130">
        <f>E492*F492</f>
        <v>0</v>
      </c>
    </row>
    <row r="493" spans="1:7">
      <c r="A493" s="526">
        <v>3.2389999999999999</v>
      </c>
      <c r="B493" s="433" t="s">
        <v>66</v>
      </c>
      <c r="C493" s="521" t="s">
        <v>69</v>
      </c>
      <c r="D493" s="527" t="s">
        <v>49</v>
      </c>
      <c r="E493" s="529">
        <v>82</v>
      </c>
      <c r="F493" s="1051"/>
      <c r="G493" s="753">
        <f>E493*F493</f>
        <v>0</v>
      </c>
    </row>
    <row r="494" spans="1:7">
      <c r="A494" s="1820" t="s">
        <v>70</v>
      </c>
      <c r="B494" s="1821"/>
      <c r="C494" s="1821"/>
      <c r="D494" s="1821"/>
      <c r="E494" s="1821"/>
      <c r="F494" s="259"/>
      <c r="G494" s="828"/>
    </row>
    <row r="495" spans="1:7">
      <c r="A495" s="528">
        <v>3.24</v>
      </c>
      <c r="B495" s="522" t="s">
        <v>47</v>
      </c>
      <c r="C495" s="521" t="s">
        <v>71</v>
      </c>
      <c r="D495" s="527" t="s">
        <v>49</v>
      </c>
      <c r="E495" s="529">
        <v>360</v>
      </c>
      <c r="F495" s="1051"/>
      <c r="G495" s="753">
        <f t="shared" ref="G495:G503" si="29">E495*F495</f>
        <v>0</v>
      </c>
    </row>
    <row r="496" spans="1:7">
      <c r="A496" s="526">
        <v>3.2410000000000001</v>
      </c>
      <c r="B496" s="433" t="s">
        <v>64</v>
      </c>
      <c r="C496" s="521" t="s">
        <v>74</v>
      </c>
      <c r="D496" s="527" t="s">
        <v>49</v>
      </c>
      <c r="E496" s="529">
        <v>15</v>
      </c>
      <c r="F496" s="1051"/>
      <c r="G496" s="753">
        <f t="shared" si="29"/>
        <v>0</v>
      </c>
    </row>
    <row r="497" spans="1:7">
      <c r="A497" s="528">
        <v>3.242</v>
      </c>
      <c r="B497" s="522" t="s">
        <v>47</v>
      </c>
      <c r="C497" s="521" t="s">
        <v>75</v>
      </c>
      <c r="D497" s="527" t="s">
        <v>49</v>
      </c>
      <c r="E497" s="529">
        <v>10</v>
      </c>
      <c r="F497" s="1051"/>
      <c r="G497" s="753">
        <f t="shared" si="29"/>
        <v>0</v>
      </c>
    </row>
    <row r="498" spans="1:7">
      <c r="A498" s="526">
        <v>3.2429999999999999</v>
      </c>
      <c r="B498" s="433" t="s">
        <v>50</v>
      </c>
      <c r="C498" s="521" t="s">
        <v>76</v>
      </c>
      <c r="D498" s="527" t="s">
        <v>49</v>
      </c>
      <c r="E498" s="529">
        <v>7.5</v>
      </c>
      <c r="F498" s="1051"/>
      <c r="G498" s="753">
        <f t="shared" si="29"/>
        <v>0</v>
      </c>
    </row>
    <row r="499" spans="1:7">
      <c r="A499" s="528">
        <v>3.2440000000000002</v>
      </c>
      <c r="B499" s="433" t="s">
        <v>50</v>
      </c>
      <c r="C499" s="530" t="s">
        <v>77</v>
      </c>
      <c r="D499" s="531" t="s">
        <v>49</v>
      </c>
      <c r="E499" s="532">
        <v>31</v>
      </c>
      <c r="F499" s="1051"/>
      <c r="G499" s="753">
        <f t="shared" si="29"/>
        <v>0</v>
      </c>
    </row>
    <row r="500" spans="1:7">
      <c r="A500" s="526">
        <v>3.2450000000000001</v>
      </c>
      <c r="B500" s="433" t="s">
        <v>50</v>
      </c>
      <c r="C500" s="530" t="s">
        <v>78</v>
      </c>
      <c r="D500" s="531" t="s">
        <v>28</v>
      </c>
      <c r="E500" s="532">
        <v>31</v>
      </c>
      <c r="F500" s="1051"/>
      <c r="G500" s="753">
        <f t="shared" si="29"/>
        <v>0</v>
      </c>
    </row>
    <row r="501" spans="1:7">
      <c r="A501" s="528">
        <v>3.246</v>
      </c>
      <c r="B501" s="433" t="s">
        <v>79</v>
      </c>
      <c r="C501" s="521" t="s">
        <v>316</v>
      </c>
      <c r="D501" s="531" t="s">
        <v>81</v>
      </c>
      <c r="E501" s="532">
        <v>1</v>
      </c>
      <c r="F501" s="1051"/>
      <c r="G501" s="753">
        <f t="shared" si="29"/>
        <v>0</v>
      </c>
    </row>
    <row r="502" spans="1:7">
      <c r="A502" s="526">
        <v>3.2469999999999999</v>
      </c>
      <c r="B502" s="433" t="s">
        <v>79</v>
      </c>
      <c r="C502" s="521" t="s">
        <v>317</v>
      </c>
      <c r="D502" s="531" t="s">
        <v>81</v>
      </c>
      <c r="E502" s="532">
        <v>1</v>
      </c>
      <c r="F502" s="1051"/>
      <c r="G502" s="753">
        <f t="shared" si="29"/>
        <v>0</v>
      </c>
    </row>
    <row r="503" spans="1:7">
      <c r="A503" s="528">
        <v>3.2480000000000002</v>
      </c>
      <c r="B503" s="433" t="s">
        <v>50</v>
      </c>
      <c r="C503" s="521" t="s">
        <v>83</v>
      </c>
      <c r="D503" s="527" t="s">
        <v>28</v>
      </c>
      <c r="E503" s="529">
        <v>26</v>
      </c>
      <c r="F503" s="1051"/>
      <c r="G503" s="752">
        <f t="shared" si="29"/>
        <v>0</v>
      </c>
    </row>
    <row r="504" spans="1:7">
      <c r="A504" s="1820" t="s">
        <v>84</v>
      </c>
      <c r="B504" s="1821"/>
      <c r="C504" s="1821"/>
      <c r="D504" s="1821"/>
      <c r="E504" s="1821"/>
      <c r="F504" s="259"/>
      <c r="G504" s="828"/>
    </row>
    <row r="505" spans="1:7">
      <c r="A505" s="526">
        <v>3.2490000000000001</v>
      </c>
      <c r="B505" s="522" t="s">
        <v>59</v>
      </c>
      <c r="C505" s="521" t="s">
        <v>85</v>
      </c>
      <c r="D505" s="527" t="s">
        <v>49</v>
      </c>
      <c r="E505" s="529">
        <v>60</v>
      </c>
      <c r="F505" s="1051"/>
      <c r="G505" s="753">
        <f t="shared" ref="G505:G509" si="30">E505*F505</f>
        <v>0</v>
      </c>
    </row>
    <row r="506" spans="1:7">
      <c r="A506" s="528">
        <v>3.25</v>
      </c>
      <c r="B506" s="433" t="s">
        <v>79</v>
      </c>
      <c r="C506" s="521" t="s">
        <v>87</v>
      </c>
      <c r="D506" s="527" t="s">
        <v>49</v>
      </c>
      <c r="E506" s="529">
        <v>350</v>
      </c>
      <c r="F506" s="1051"/>
      <c r="G506" s="753">
        <f t="shared" si="30"/>
        <v>0</v>
      </c>
    </row>
    <row r="507" spans="1:7">
      <c r="A507" s="526">
        <v>3.2509999999999999</v>
      </c>
      <c r="B507" s="433" t="s">
        <v>88</v>
      </c>
      <c r="C507" s="521" t="s">
        <v>89</v>
      </c>
      <c r="D507" s="527" t="s">
        <v>49</v>
      </c>
      <c r="E507" s="529">
        <v>5</v>
      </c>
      <c r="F507" s="1051"/>
      <c r="G507" s="753">
        <f t="shared" si="30"/>
        <v>0</v>
      </c>
    </row>
    <row r="508" spans="1:7">
      <c r="A508" s="528">
        <v>3.2519999999999998</v>
      </c>
      <c r="B508" s="433" t="s">
        <v>79</v>
      </c>
      <c r="C508" s="521" t="s">
        <v>90</v>
      </c>
      <c r="D508" s="527" t="s">
        <v>49</v>
      </c>
      <c r="E508" s="529">
        <v>180</v>
      </c>
      <c r="F508" s="1051"/>
      <c r="G508" s="753">
        <f t="shared" si="30"/>
        <v>0</v>
      </c>
    </row>
    <row r="509" spans="1:7">
      <c r="A509" s="526">
        <v>3.2530000000000001</v>
      </c>
      <c r="B509" s="433" t="s">
        <v>91</v>
      </c>
      <c r="C509" s="521" t="s">
        <v>92</v>
      </c>
      <c r="D509" s="527" t="s">
        <v>57</v>
      </c>
      <c r="E509" s="529">
        <v>1</v>
      </c>
      <c r="F509" s="1051"/>
      <c r="G509" s="753">
        <f t="shared" si="30"/>
        <v>0</v>
      </c>
    </row>
    <row r="510" spans="1:7">
      <c r="A510" s="1820" t="s">
        <v>1702</v>
      </c>
      <c r="B510" s="1821"/>
      <c r="C510" s="1821"/>
      <c r="D510" s="1821"/>
      <c r="E510" s="1821"/>
      <c r="F510" s="826"/>
      <c r="G510" s="827"/>
    </row>
    <row r="511" spans="1:7" ht="25.5">
      <c r="A511" s="526">
        <v>3.254</v>
      </c>
      <c r="B511" s="433" t="s">
        <v>66</v>
      </c>
      <c r="C511" s="530" t="s">
        <v>94</v>
      </c>
      <c r="D511" s="531" t="s">
        <v>28</v>
      </c>
      <c r="E511" s="532">
        <v>38</v>
      </c>
      <c r="F511" s="1051"/>
      <c r="G511" s="753">
        <f t="shared" ref="G511:G518" si="31">E511*F511</f>
        <v>0</v>
      </c>
    </row>
    <row r="512" spans="1:7" ht="15" customHeight="1">
      <c r="A512" s="526">
        <v>3.2549999999999999</v>
      </c>
      <c r="B512" s="433" t="s">
        <v>64</v>
      </c>
      <c r="C512" s="530" t="s">
        <v>95</v>
      </c>
      <c r="D512" s="527" t="s">
        <v>49</v>
      </c>
      <c r="E512" s="532">
        <v>50</v>
      </c>
      <c r="F512" s="1051"/>
      <c r="G512" s="753">
        <f t="shared" si="31"/>
        <v>0</v>
      </c>
    </row>
    <row r="513" spans="1:7">
      <c r="A513" s="526">
        <v>3.2559999999999998</v>
      </c>
      <c r="B513" s="433" t="s">
        <v>59</v>
      </c>
      <c r="C513" s="521" t="s">
        <v>1829</v>
      </c>
      <c r="D513" s="527" t="s">
        <v>49</v>
      </c>
      <c r="E513" s="529">
        <v>630</v>
      </c>
      <c r="F513" s="1051"/>
      <c r="G513" s="753">
        <f t="shared" si="31"/>
        <v>0</v>
      </c>
    </row>
    <row r="514" spans="1:7">
      <c r="A514" s="526">
        <v>3.2570000000000001</v>
      </c>
      <c r="B514" s="433" t="s">
        <v>59</v>
      </c>
      <c r="C514" s="521" t="s">
        <v>1830</v>
      </c>
      <c r="D514" s="527" t="s">
        <v>49</v>
      </c>
      <c r="E514" s="529">
        <v>300</v>
      </c>
      <c r="F514" s="1051"/>
      <c r="G514" s="753">
        <f t="shared" si="31"/>
        <v>0</v>
      </c>
    </row>
    <row r="515" spans="1:7">
      <c r="A515" s="526">
        <v>3.258</v>
      </c>
      <c r="B515" s="433" t="s">
        <v>79</v>
      </c>
      <c r="C515" s="521" t="s">
        <v>97</v>
      </c>
      <c r="D515" s="527" t="s">
        <v>49</v>
      </c>
      <c r="E515" s="529">
        <v>630</v>
      </c>
      <c r="F515" s="1051"/>
      <c r="G515" s="753">
        <f t="shared" si="31"/>
        <v>0</v>
      </c>
    </row>
    <row r="516" spans="1:7" ht="15" customHeight="1">
      <c r="A516" s="526">
        <v>3.2589999999999999</v>
      </c>
      <c r="B516" s="517" t="s">
        <v>98</v>
      </c>
      <c r="C516" s="521" t="s">
        <v>99</v>
      </c>
      <c r="D516" s="527" t="s">
        <v>49</v>
      </c>
      <c r="E516" s="529">
        <v>40</v>
      </c>
      <c r="F516" s="1051"/>
      <c r="G516" s="753">
        <f t="shared" si="31"/>
        <v>0</v>
      </c>
    </row>
    <row r="517" spans="1:7">
      <c r="A517" s="528">
        <v>3.26</v>
      </c>
      <c r="B517" s="433" t="s">
        <v>64</v>
      </c>
      <c r="C517" s="521" t="s">
        <v>100</v>
      </c>
      <c r="D517" s="527" t="s">
        <v>57</v>
      </c>
      <c r="E517" s="529">
        <v>1</v>
      </c>
      <c r="F517" s="1051"/>
      <c r="G517" s="753">
        <f t="shared" si="31"/>
        <v>0</v>
      </c>
    </row>
    <row r="518" spans="1:7">
      <c r="A518" s="526">
        <v>3.2610000000000001</v>
      </c>
      <c r="B518" s="433" t="s">
        <v>101</v>
      </c>
      <c r="C518" s="521" t="s">
        <v>102</v>
      </c>
      <c r="D518" s="527" t="s">
        <v>49</v>
      </c>
      <c r="E518" s="529">
        <v>160</v>
      </c>
      <c r="F518" s="1051"/>
      <c r="G518" s="753">
        <f t="shared" si="31"/>
        <v>0</v>
      </c>
    </row>
    <row r="519" spans="1:7">
      <c r="A519" s="1820" t="s">
        <v>103</v>
      </c>
      <c r="B519" s="1821"/>
      <c r="C519" s="1821"/>
      <c r="D519" s="1821"/>
      <c r="E519" s="1821"/>
      <c r="F519" s="826"/>
      <c r="G519" s="827"/>
    </row>
    <row r="520" spans="1:7">
      <c r="A520" s="526">
        <v>3.262</v>
      </c>
      <c r="B520" s="433" t="s">
        <v>91</v>
      </c>
      <c r="C520" s="521" t="s">
        <v>318</v>
      </c>
      <c r="D520" s="533" t="s">
        <v>105</v>
      </c>
      <c r="E520" s="529">
        <v>23</v>
      </c>
      <c r="F520" s="1051"/>
      <c r="G520" s="753">
        <f t="shared" ref="G520:G521" si="32">E520*F520</f>
        <v>0</v>
      </c>
    </row>
    <row r="521" spans="1:7">
      <c r="A521" s="526">
        <v>3.2629999999999999</v>
      </c>
      <c r="B521" s="433" t="s">
        <v>91</v>
      </c>
      <c r="C521" s="521" t="s">
        <v>107</v>
      </c>
      <c r="D521" s="533" t="s">
        <v>105</v>
      </c>
      <c r="E521" s="532">
        <v>23</v>
      </c>
      <c r="F521" s="1051"/>
      <c r="G521" s="753">
        <f t="shared" si="32"/>
        <v>0</v>
      </c>
    </row>
    <row r="522" spans="1:7">
      <c r="A522" s="526">
        <v>3.2639999999999998</v>
      </c>
      <c r="B522" s="433" t="s">
        <v>50</v>
      </c>
      <c r="C522" s="521" t="s">
        <v>108</v>
      </c>
      <c r="D522" s="527" t="s">
        <v>49</v>
      </c>
      <c r="E522" s="529">
        <v>13</v>
      </c>
      <c r="F522" s="1051"/>
      <c r="G522" s="753">
        <f>E522*F522</f>
        <v>0</v>
      </c>
    </row>
    <row r="523" spans="1:7">
      <c r="A523" s="526">
        <v>3.2650000000000001</v>
      </c>
      <c r="B523" s="433" t="s">
        <v>88</v>
      </c>
      <c r="C523" s="521" t="s">
        <v>109</v>
      </c>
      <c r="D523" s="533" t="s">
        <v>105</v>
      </c>
      <c r="E523" s="532">
        <v>6</v>
      </c>
      <c r="F523" s="1051"/>
      <c r="G523" s="753">
        <f>E523*F523</f>
        <v>0</v>
      </c>
    </row>
    <row r="524" spans="1:7">
      <c r="A524" s="1820" t="s">
        <v>110</v>
      </c>
      <c r="B524" s="1821"/>
      <c r="C524" s="1821"/>
      <c r="D524" s="1821"/>
      <c r="E524" s="1821"/>
      <c r="F524" s="826"/>
      <c r="G524" s="827"/>
    </row>
    <row r="525" spans="1:7">
      <c r="A525" s="526">
        <v>3.266</v>
      </c>
      <c r="B525" s="143" t="s">
        <v>53</v>
      </c>
      <c r="C525" s="521" t="s">
        <v>111</v>
      </c>
      <c r="D525" s="527" t="s">
        <v>49</v>
      </c>
      <c r="E525" s="529">
        <v>250</v>
      </c>
      <c r="F525" s="1051"/>
      <c r="G525" s="753">
        <f>E525*F525</f>
        <v>0</v>
      </c>
    </row>
    <row r="526" spans="1:7">
      <c r="A526" s="1824" t="s">
        <v>1700</v>
      </c>
      <c r="B526" s="1825"/>
      <c r="C526" s="1825"/>
      <c r="D526" s="1825"/>
      <c r="E526" s="1825"/>
      <c r="F526" s="826"/>
      <c r="G526" s="826"/>
    </row>
    <row r="527" spans="1:7">
      <c r="A527" s="433" t="s">
        <v>1707</v>
      </c>
      <c r="B527" s="143"/>
      <c r="C527" s="511" t="s">
        <v>1701</v>
      </c>
      <c r="D527" s="512" t="s">
        <v>149</v>
      </c>
      <c r="E527" s="512">
        <v>1</v>
      </c>
      <c r="F527" s="1051"/>
      <c r="G527" s="753">
        <f>E527*F527</f>
        <v>0</v>
      </c>
    </row>
    <row r="528" spans="1:7">
      <c r="A528" s="491"/>
      <c r="B528" s="465"/>
      <c r="C528" s="79"/>
      <c r="D528" s="465"/>
      <c r="E528" s="465"/>
      <c r="F528" s="465"/>
      <c r="G528" s="442"/>
    </row>
    <row r="529" spans="1:7" ht="15" customHeight="1">
      <c r="A529" s="1339" t="s">
        <v>1868</v>
      </c>
      <c r="B529" s="1340"/>
      <c r="C529" s="1341"/>
      <c r="D529" s="1370" t="s">
        <v>1900</v>
      </c>
      <c r="E529" s="1778"/>
      <c r="F529" s="1778"/>
      <c r="G529" s="1371"/>
    </row>
    <row r="530" spans="1:7">
      <c r="A530" s="1342"/>
      <c r="B530" s="1343"/>
      <c r="C530" s="1344"/>
      <c r="D530" s="1372"/>
      <c r="E530" s="1779"/>
      <c r="F530" s="1779"/>
      <c r="G530" s="1373"/>
    </row>
    <row r="531" spans="1:7" ht="15" customHeight="1">
      <c r="A531" s="1342"/>
      <c r="B531" s="1343"/>
      <c r="C531" s="1344"/>
      <c r="D531" s="1370" t="s">
        <v>44</v>
      </c>
      <c r="E531" s="1778"/>
      <c r="F531" s="1778"/>
      <c r="G531" s="1371"/>
    </row>
    <row r="532" spans="1:7" ht="30" customHeight="1" thickBot="1">
      <c r="A532" s="1345"/>
      <c r="B532" s="1346"/>
      <c r="C532" s="1347"/>
      <c r="D532" s="1374" t="s">
        <v>1926</v>
      </c>
      <c r="E532" s="1827"/>
      <c r="F532" s="1827"/>
      <c r="G532" s="1375"/>
    </row>
    <row r="533" spans="1:7" ht="15.75" thickTop="1">
      <c r="A533" s="1376" t="s">
        <v>13</v>
      </c>
      <c r="B533" s="429" t="s">
        <v>14</v>
      </c>
      <c r="C533" s="1405" t="s">
        <v>15</v>
      </c>
      <c r="D533" s="430" t="s">
        <v>16</v>
      </c>
      <c r="E533" s="501" t="s">
        <v>17</v>
      </c>
      <c r="F533" s="502" t="s">
        <v>1822</v>
      </c>
      <c r="G533" s="503" t="s">
        <v>1823</v>
      </c>
    </row>
    <row r="534" spans="1:7">
      <c r="A534" s="1377"/>
      <c r="B534" s="430" t="s">
        <v>18</v>
      </c>
      <c r="C534" s="1406"/>
      <c r="D534" s="430" t="s">
        <v>19</v>
      </c>
      <c r="E534" s="501" t="s">
        <v>20</v>
      </c>
      <c r="F534" s="502" t="s">
        <v>1828</v>
      </c>
      <c r="G534" s="503"/>
    </row>
    <row r="535" spans="1:7">
      <c r="A535" s="1378"/>
      <c r="B535" s="504"/>
      <c r="C535" s="1407"/>
      <c r="D535" s="431"/>
      <c r="E535" s="505"/>
      <c r="F535" s="506" t="s">
        <v>21</v>
      </c>
      <c r="G535" s="507" t="s">
        <v>21</v>
      </c>
    </row>
    <row r="536" spans="1:7">
      <c r="A536" s="432">
        <v>1</v>
      </c>
      <c r="B536" s="433">
        <v>2</v>
      </c>
      <c r="C536" s="21">
        <v>3</v>
      </c>
      <c r="D536" s="433">
        <v>4</v>
      </c>
      <c r="E536" s="433">
        <v>5</v>
      </c>
      <c r="F536" s="508">
        <v>6</v>
      </c>
      <c r="G536" s="509">
        <v>7</v>
      </c>
    </row>
    <row r="537" spans="1:7">
      <c r="A537" s="425"/>
      <c r="B537" s="430"/>
      <c r="C537" s="22"/>
      <c r="D537" s="430"/>
      <c r="E537" s="430"/>
      <c r="F537" s="510"/>
      <c r="G537" s="503"/>
    </row>
    <row r="538" spans="1:7">
      <c r="A538" s="907"/>
      <c r="B538" s="1768" t="s">
        <v>45</v>
      </c>
      <c r="C538" s="1768"/>
      <c r="D538" s="1768"/>
      <c r="E538" s="1768"/>
      <c r="F538" s="1768"/>
      <c r="G538" s="966">
        <f>SUM(G540:G544)</f>
        <v>0</v>
      </c>
    </row>
    <row r="539" spans="1:7">
      <c r="A539" s="1824" t="s">
        <v>319</v>
      </c>
      <c r="B539" s="1825"/>
      <c r="C539" s="1825"/>
      <c r="D539" s="1825"/>
      <c r="E539" s="1825"/>
      <c r="F539" s="1825"/>
      <c r="G539" s="1826"/>
    </row>
    <row r="540" spans="1:7" ht="15" customHeight="1">
      <c r="A540" s="526">
        <v>3.2669999999999999</v>
      </c>
      <c r="B540" s="433" t="s">
        <v>113</v>
      </c>
      <c r="C540" s="838" t="s">
        <v>114</v>
      </c>
      <c r="D540" s="527" t="s">
        <v>24</v>
      </c>
      <c r="E540" s="534">
        <v>9.7799999999999994</v>
      </c>
      <c r="F540" s="1051"/>
      <c r="G540" s="753">
        <f>F540*E540</f>
        <v>0</v>
      </c>
    </row>
    <row r="541" spans="1:7" ht="45" customHeight="1">
      <c r="A541" s="526">
        <v>3.2679999999999998</v>
      </c>
      <c r="B541" s="520" t="s">
        <v>115</v>
      </c>
      <c r="C541" s="838" t="s">
        <v>116</v>
      </c>
      <c r="D541" s="527" t="s">
        <v>24</v>
      </c>
      <c r="E541" s="534">
        <v>8.7200000000000006</v>
      </c>
      <c r="F541" s="1051"/>
      <c r="G541" s="753">
        <f t="shared" ref="G541:G544" si="33">F541*E541</f>
        <v>0</v>
      </c>
    </row>
    <row r="542" spans="1:7" ht="30" customHeight="1">
      <c r="A542" s="526">
        <v>3.2690000000000001</v>
      </c>
      <c r="B542" s="433" t="s">
        <v>117</v>
      </c>
      <c r="C542" s="838" t="s">
        <v>118</v>
      </c>
      <c r="D542" s="527" t="s">
        <v>119</v>
      </c>
      <c r="E542" s="534">
        <v>0.42865020000000004</v>
      </c>
      <c r="F542" s="1051"/>
      <c r="G542" s="753">
        <f t="shared" si="33"/>
        <v>0</v>
      </c>
    </row>
    <row r="543" spans="1:7" ht="30" customHeight="1">
      <c r="A543" s="528">
        <v>3.27</v>
      </c>
      <c r="B543" s="433" t="s">
        <v>120</v>
      </c>
      <c r="C543" s="838" t="s">
        <v>121</v>
      </c>
      <c r="D543" s="527" t="s">
        <v>24</v>
      </c>
      <c r="E543" s="534">
        <v>0.291105</v>
      </c>
      <c r="F543" s="1051"/>
      <c r="G543" s="753">
        <f t="shared" si="33"/>
        <v>0</v>
      </c>
    </row>
    <row r="544" spans="1:7" ht="30" customHeight="1">
      <c r="A544" s="526">
        <v>3.2709999999999999</v>
      </c>
      <c r="B544" s="433" t="s">
        <v>64</v>
      </c>
      <c r="C544" s="838" t="s">
        <v>122</v>
      </c>
      <c r="D544" s="527" t="s">
        <v>49</v>
      </c>
      <c r="E544" s="534">
        <v>9.7539999999999996</v>
      </c>
      <c r="F544" s="1051"/>
      <c r="G544" s="753">
        <f t="shared" si="33"/>
        <v>0</v>
      </c>
    </row>
    <row r="545" spans="1:7">
      <c r="A545" s="491"/>
      <c r="B545" s="465"/>
      <c r="C545" s="79"/>
      <c r="D545" s="465"/>
      <c r="E545" s="465"/>
      <c r="F545" s="465"/>
      <c r="G545" s="442"/>
    </row>
    <row r="546" spans="1:7" ht="15" customHeight="1">
      <c r="A546" s="1339" t="s">
        <v>1868</v>
      </c>
      <c r="B546" s="1340"/>
      <c r="C546" s="1341"/>
      <c r="D546" s="1370" t="s">
        <v>1900</v>
      </c>
      <c r="E546" s="1778"/>
      <c r="F546" s="1778"/>
      <c r="G546" s="1371"/>
    </row>
    <row r="547" spans="1:7">
      <c r="A547" s="1342"/>
      <c r="B547" s="1343"/>
      <c r="C547" s="1344"/>
      <c r="D547" s="1372"/>
      <c r="E547" s="1779"/>
      <c r="F547" s="1779"/>
      <c r="G547" s="1373"/>
    </row>
    <row r="548" spans="1:7" ht="15" customHeight="1">
      <c r="A548" s="1342"/>
      <c r="B548" s="1343"/>
      <c r="C548" s="1344"/>
      <c r="D548" s="1370" t="s">
        <v>44</v>
      </c>
      <c r="E548" s="1778"/>
      <c r="F548" s="1778"/>
      <c r="G548" s="1371"/>
    </row>
    <row r="549" spans="1:7" ht="30" customHeight="1" thickBot="1">
      <c r="A549" s="1345"/>
      <c r="B549" s="1346"/>
      <c r="C549" s="1347"/>
      <c r="D549" s="1374" t="s">
        <v>1927</v>
      </c>
      <c r="E549" s="1827"/>
      <c r="F549" s="1827"/>
      <c r="G549" s="1375"/>
    </row>
    <row r="550" spans="1:7" ht="15.75" thickTop="1">
      <c r="A550" s="1376" t="s">
        <v>13</v>
      </c>
      <c r="B550" s="429" t="s">
        <v>14</v>
      </c>
      <c r="C550" s="1405" t="s">
        <v>15</v>
      </c>
      <c r="D550" s="430" t="s">
        <v>16</v>
      </c>
      <c r="E550" s="501" t="s">
        <v>17</v>
      </c>
      <c r="F550" s="502" t="s">
        <v>1822</v>
      </c>
      <c r="G550" s="503" t="s">
        <v>1823</v>
      </c>
    </row>
    <row r="551" spans="1:7">
      <c r="A551" s="1377"/>
      <c r="B551" s="430" t="s">
        <v>18</v>
      </c>
      <c r="C551" s="1406"/>
      <c r="D551" s="430" t="s">
        <v>19</v>
      </c>
      <c r="E551" s="501" t="s">
        <v>20</v>
      </c>
      <c r="F551" s="502" t="s">
        <v>1828</v>
      </c>
      <c r="G551" s="503"/>
    </row>
    <row r="552" spans="1:7">
      <c r="A552" s="1378"/>
      <c r="B552" s="504"/>
      <c r="C552" s="1407"/>
      <c r="D552" s="431"/>
      <c r="E552" s="505"/>
      <c r="F552" s="506" t="s">
        <v>21</v>
      </c>
      <c r="G552" s="507" t="s">
        <v>21</v>
      </c>
    </row>
    <row r="553" spans="1:7">
      <c r="A553" s="432">
        <v>1</v>
      </c>
      <c r="B553" s="433">
        <v>2</v>
      </c>
      <c r="C553" s="21">
        <v>3</v>
      </c>
      <c r="D553" s="433">
        <v>4</v>
      </c>
      <c r="E553" s="433">
        <v>5</v>
      </c>
      <c r="F553" s="508">
        <v>6</v>
      </c>
      <c r="G553" s="509">
        <v>7</v>
      </c>
    </row>
    <row r="554" spans="1:7">
      <c r="A554" s="425"/>
      <c r="B554" s="430"/>
      <c r="C554" s="22"/>
      <c r="D554" s="430"/>
      <c r="E554" s="430"/>
      <c r="F554" s="510"/>
      <c r="G554" s="503"/>
    </row>
    <row r="555" spans="1:7">
      <c r="A555" s="907"/>
      <c r="B555" s="1768" t="s">
        <v>123</v>
      </c>
      <c r="C555" s="1768"/>
      <c r="D555" s="1768"/>
      <c r="E555" s="1768"/>
      <c r="F555" s="1768"/>
      <c r="G555" s="966">
        <f>SUM(G557:G710)</f>
        <v>0</v>
      </c>
    </row>
    <row r="556" spans="1:7">
      <c r="A556" s="1818" t="s">
        <v>124</v>
      </c>
      <c r="B556" s="1819"/>
      <c r="C556" s="1819"/>
      <c r="D556" s="1819"/>
      <c r="E556" s="1819"/>
      <c r="F556" s="822"/>
      <c r="G556" s="823"/>
    </row>
    <row r="557" spans="1:7">
      <c r="A557" s="432">
        <v>3.2719999999999998</v>
      </c>
      <c r="B557" s="522" t="s">
        <v>125</v>
      </c>
      <c r="C557" s="535" t="s">
        <v>126</v>
      </c>
      <c r="D557" s="303" t="s">
        <v>105</v>
      </c>
      <c r="E557" s="303">
        <v>3</v>
      </c>
      <c r="F557" s="1052"/>
      <c r="G557" s="753">
        <f>E557*F557</f>
        <v>0</v>
      </c>
    </row>
    <row r="558" spans="1:7">
      <c r="A558" s="432">
        <v>3.2730000000000001</v>
      </c>
      <c r="B558" s="522" t="str">
        <f>B557</f>
        <v>B.03.01.01</v>
      </c>
      <c r="C558" s="535" t="s">
        <v>127</v>
      </c>
      <c r="D558" s="303" t="s">
        <v>105</v>
      </c>
      <c r="E558" s="303">
        <v>3</v>
      </c>
      <c r="F558" s="1052"/>
      <c r="G558" s="753">
        <f t="shared" ref="G558:G565" si="34">E558*F558</f>
        <v>0</v>
      </c>
    </row>
    <row r="559" spans="1:7">
      <c r="A559" s="432">
        <v>3.274</v>
      </c>
      <c r="B559" s="522" t="str">
        <f t="shared" ref="B559:B565" si="35">B558</f>
        <v>B.03.01.01</v>
      </c>
      <c r="C559" s="535" t="s">
        <v>128</v>
      </c>
      <c r="D559" s="303" t="s">
        <v>105</v>
      </c>
      <c r="E559" s="303">
        <v>5</v>
      </c>
      <c r="F559" s="1052"/>
      <c r="G559" s="753">
        <f t="shared" si="34"/>
        <v>0</v>
      </c>
    </row>
    <row r="560" spans="1:7">
      <c r="A560" s="432">
        <v>3.2749999999999999</v>
      </c>
      <c r="B560" s="522" t="str">
        <f t="shared" si="35"/>
        <v>B.03.01.01</v>
      </c>
      <c r="C560" s="535" t="s">
        <v>129</v>
      </c>
      <c r="D560" s="303" t="s">
        <v>105</v>
      </c>
      <c r="E560" s="303">
        <v>4</v>
      </c>
      <c r="F560" s="1052"/>
      <c r="G560" s="753">
        <f t="shared" si="34"/>
        <v>0</v>
      </c>
    </row>
    <row r="561" spans="1:7">
      <c r="A561" s="432">
        <v>3.2759999999999998</v>
      </c>
      <c r="B561" s="522" t="str">
        <f t="shared" si="35"/>
        <v>B.03.01.01</v>
      </c>
      <c r="C561" s="535" t="s">
        <v>320</v>
      </c>
      <c r="D561" s="303" t="s">
        <v>105</v>
      </c>
      <c r="E561" s="303">
        <v>4</v>
      </c>
      <c r="F561" s="1052"/>
      <c r="G561" s="753">
        <f t="shared" si="34"/>
        <v>0</v>
      </c>
    </row>
    <row r="562" spans="1:7">
      <c r="A562" s="432">
        <v>3.2770000000000001</v>
      </c>
      <c r="B562" s="522" t="str">
        <f t="shared" si="35"/>
        <v>B.03.01.01</v>
      </c>
      <c r="C562" s="535" t="s">
        <v>321</v>
      </c>
      <c r="D562" s="303" t="s">
        <v>105</v>
      </c>
      <c r="E562" s="303">
        <v>1</v>
      </c>
      <c r="F562" s="1052"/>
      <c r="G562" s="753">
        <f t="shared" si="34"/>
        <v>0</v>
      </c>
    </row>
    <row r="563" spans="1:7" ht="25.5">
      <c r="A563" s="432">
        <v>3.278</v>
      </c>
      <c r="B563" s="522" t="str">
        <f t="shared" si="35"/>
        <v>B.03.01.01</v>
      </c>
      <c r="C563" s="535" t="s">
        <v>130</v>
      </c>
      <c r="D563" s="303" t="s">
        <v>105</v>
      </c>
      <c r="E563" s="303">
        <v>3</v>
      </c>
      <c r="F563" s="1052"/>
      <c r="G563" s="753">
        <f t="shared" si="34"/>
        <v>0</v>
      </c>
    </row>
    <row r="564" spans="1:7">
      <c r="A564" s="432">
        <v>3.2789999999999999</v>
      </c>
      <c r="B564" s="522" t="str">
        <f t="shared" si="35"/>
        <v>B.03.01.01</v>
      </c>
      <c r="C564" s="535" t="s">
        <v>131</v>
      </c>
      <c r="D564" s="303" t="s">
        <v>132</v>
      </c>
      <c r="E564" s="303">
        <v>23</v>
      </c>
      <c r="F564" s="1052"/>
      <c r="G564" s="753">
        <f t="shared" si="34"/>
        <v>0</v>
      </c>
    </row>
    <row r="565" spans="1:7">
      <c r="A565" s="525">
        <v>3.28</v>
      </c>
      <c r="B565" s="522" t="str">
        <f t="shared" si="35"/>
        <v>B.03.01.01</v>
      </c>
      <c r="C565" s="535" t="s">
        <v>133</v>
      </c>
      <c r="D565" s="303" t="s">
        <v>32</v>
      </c>
      <c r="E565" s="303">
        <v>1</v>
      </c>
      <c r="F565" s="1052"/>
      <c r="G565" s="753">
        <f t="shared" si="34"/>
        <v>0</v>
      </c>
    </row>
    <row r="566" spans="1:7">
      <c r="A566" s="1822" t="s">
        <v>134</v>
      </c>
      <c r="B566" s="1823"/>
      <c r="C566" s="1823"/>
      <c r="D566" s="1823"/>
      <c r="E566" s="1823"/>
      <c r="F566" s="818"/>
      <c r="G566" s="824"/>
    </row>
    <row r="567" spans="1:7" ht="15" customHeight="1">
      <c r="A567" s="432">
        <v>3.2810000000000001</v>
      </c>
      <c r="B567" s="522" t="s">
        <v>125</v>
      </c>
      <c r="C567" s="535" t="s">
        <v>135</v>
      </c>
      <c r="D567" s="303" t="s">
        <v>136</v>
      </c>
      <c r="E567" s="303">
        <v>14</v>
      </c>
      <c r="F567" s="1052"/>
      <c r="G567" s="753">
        <f>E567*F567</f>
        <v>0</v>
      </c>
    </row>
    <row r="568" spans="1:7">
      <c r="A568" s="432">
        <v>3.282</v>
      </c>
      <c r="B568" s="522" t="str">
        <f>B567</f>
        <v>B.03.01.01</v>
      </c>
      <c r="C568" s="535" t="s">
        <v>137</v>
      </c>
      <c r="D568" s="303" t="s">
        <v>28</v>
      </c>
      <c r="E568" s="303">
        <v>50</v>
      </c>
      <c r="F568" s="1052"/>
      <c r="G568" s="753">
        <f t="shared" ref="G568:G605" si="36">E568*F568</f>
        <v>0</v>
      </c>
    </row>
    <row r="569" spans="1:7">
      <c r="A569" s="432">
        <v>3.2829999999999999</v>
      </c>
      <c r="B569" s="522" t="str">
        <f t="shared" ref="B569:B605" si="37">B568</f>
        <v>B.03.01.01</v>
      </c>
      <c r="C569" s="535" t="s">
        <v>138</v>
      </c>
      <c r="D569" s="303" t="s">
        <v>28</v>
      </c>
      <c r="E569" s="303">
        <v>10</v>
      </c>
      <c r="F569" s="1052"/>
      <c r="G569" s="753">
        <f t="shared" si="36"/>
        <v>0</v>
      </c>
    </row>
    <row r="570" spans="1:7">
      <c r="A570" s="432">
        <v>3.2839999999999998</v>
      </c>
      <c r="B570" s="522" t="str">
        <f t="shared" si="37"/>
        <v>B.03.01.01</v>
      </c>
      <c r="C570" s="535" t="s">
        <v>139</v>
      </c>
      <c r="D570" s="303" t="s">
        <v>105</v>
      </c>
      <c r="E570" s="303">
        <v>14</v>
      </c>
      <c r="F570" s="1052"/>
      <c r="G570" s="753">
        <f t="shared" si="36"/>
        <v>0</v>
      </c>
    </row>
    <row r="571" spans="1:7">
      <c r="A571" s="432">
        <v>3.2850000000000001</v>
      </c>
      <c r="B571" s="522" t="str">
        <f t="shared" si="37"/>
        <v>B.03.01.01</v>
      </c>
      <c r="C571" s="535" t="s">
        <v>140</v>
      </c>
      <c r="D571" s="303" t="s">
        <v>28</v>
      </c>
      <c r="E571" s="303">
        <v>60</v>
      </c>
      <c r="F571" s="1052"/>
      <c r="G571" s="753">
        <f t="shared" si="36"/>
        <v>0</v>
      </c>
    </row>
    <row r="572" spans="1:7">
      <c r="A572" s="432">
        <v>3.286</v>
      </c>
      <c r="B572" s="522" t="str">
        <f t="shared" si="37"/>
        <v>B.03.01.01</v>
      </c>
      <c r="C572" s="535" t="s">
        <v>141</v>
      </c>
      <c r="D572" s="303" t="s">
        <v>28</v>
      </c>
      <c r="E572" s="303">
        <v>7</v>
      </c>
      <c r="F572" s="1052"/>
      <c r="G572" s="753">
        <f t="shared" si="36"/>
        <v>0</v>
      </c>
    </row>
    <row r="573" spans="1:7" ht="25.5">
      <c r="A573" s="432">
        <v>3.2869999999999999</v>
      </c>
      <c r="B573" s="522" t="str">
        <f t="shared" si="37"/>
        <v>B.03.01.01</v>
      </c>
      <c r="C573" s="535" t="s">
        <v>142</v>
      </c>
      <c r="D573" s="303" t="s">
        <v>28</v>
      </c>
      <c r="E573" s="303">
        <v>190</v>
      </c>
      <c r="F573" s="1052"/>
      <c r="G573" s="753">
        <f t="shared" si="36"/>
        <v>0</v>
      </c>
    </row>
    <row r="574" spans="1:7" ht="25.5">
      <c r="A574" s="432">
        <v>3.2879999999999998</v>
      </c>
      <c r="B574" s="522" t="str">
        <f t="shared" si="37"/>
        <v>B.03.01.01</v>
      </c>
      <c r="C574" s="535" t="s">
        <v>143</v>
      </c>
      <c r="D574" s="303" t="s">
        <v>28</v>
      </c>
      <c r="E574" s="303">
        <v>30</v>
      </c>
      <c r="F574" s="1052"/>
      <c r="G574" s="753">
        <f t="shared" si="36"/>
        <v>0</v>
      </c>
    </row>
    <row r="575" spans="1:7" ht="25.5">
      <c r="A575" s="432">
        <v>3.2890000000000001</v>
      </c>
      <c r="B575" s="522" t="str">
        <f t="shared" si="37"/>
        <v>B.03.01.01</v>
      </c>
      <c r="C575" s="535" t="s">
        <v>322</v>
      </c>
      <c r="D575" s="303" t="s">
        <v>28</v>
      </c>
      <c r="E575" s="303">
        <v>20</v>
      </c>
      <c r="F575" s="1052"/>
      <c r="G575" s="753">
        <f t="shared" si="36"/>
        <v>0</v>
      </c>
    </row>
    <row r="576" spans="1:7" ht="25.5">
      <c r="A576" s="525">
        <v>3.29</v>
      </c>
      <c r="B576" s="522" t="str">
        <f t="shared" si="37"/>
        <v>B.03.01.01</v>
      </c>
      <c r="C576" s="535" t="s">
        <v>323</v>
      </c>
      <c r="D576" s="303" t="s">
        <v>28</v>
      </c>
      <c r="E576" s="303">
        <v>10</v>
      </c>
      <c r="F576" s="1052"/>
      <c r="G576" s="753">
        <f t="shared" si="36"/>
        <v>0</v>
      </c>
    </row>
    <row r="577" spans="1:7">
      <c r="A577" s="432">
        <v>3.2909999999999999</v>
      </c>
      <c r="B577" s="522" t="str">
        <f t="shared" si="37"/>
        <v>B.03.01.01</v>
      </c>
      <c r="C577" s="535" t="s">
        <v>324</v>
      </c>
      <c r="D577" s="303" t="s">
        <v>105</v>
      </c>
      <c r="E577" s="303">
        <v>1</v>
      </c>
      <c r="F577" s="1052"/>
      <c r="G577" s="753">
        <f t="shared" si="36"/>
        <v>0</v>
      </c>
    </row>
    <row r="578" spans="1:7">
      <c r="A578" s="432">
        <v>3.2919999999999998</v>
      </c>
      <c r="B578" s="522" t="str">
        <f t="shared" si="37"/>
        <v>B.03.01.01</v>
      </c>
      <c r="C578" s="535" t="s">
        <v>145</v>
      </c>
      <c r="D578" s="303" t="s">
        <v>105</v>
      </c>
      <c r="E578" s="303">
        <v>10</v>
      </c>
      <c r="F578" s="1052"/>
      <c r="G578" s="753">
        <f t="shared" si="36"/>
        <v>0</v>
      </c>
    </row>
    <row r="579" spans="1:7">
      <c r="A579" s="432">
        <v>3.2930000000000001</v>
      </c>
      <c r="B579" s="522" t="str">
        <f t="shared" si="37"/>
        <v>B.03.01.01</v>
      </c>
      <c r="C579" s="535" t="s">
        <v>146</v>
      </c>
      <c r="D579" s="303" t="s">
        <v>105</v>
      </c>
      <c r="E579" s="303">
        <v>4</v>
      </c>
      <c r="F579" s="1052"/>
      <c r="G579" s="753">
        <f t="shared" si="36"/>
        <v>0</v>
      </c>
    </row>
    <row r="580" spans="1:7" ht="15" customHeight="1">
      <c r="A580" s="432">
        <v>3.294</v>
      </c>
      <c r="B580" s="522" t="str">
        <f t="shared" si="37"/>
        <v>B.03.01.01</v>
      </c>
      <c r="C580" s="535" t="s">
        <v>147</v>
      </c>
      <c r="D580" s="303" t="s">
        <v>105</v>
      </c>
      <c r="E580" s="303">
        <v>30</v>
      </c>
      <c r="F580" s="1052"/>
      <c r="G580" s="753">
        <f t="shared" si="36"/>
        <v>0</v>
      </c>
    </row>
    <row r="581" spans="1:7">
      <c r="A581" s="432">
        <v>3.2949999999999999</v>
      </c>
      <c r="B581" s="522" t="str">
        <f t="shared" si="37"/>
        <v>B.03.01.01</v>
      </c>
      <c r="C581" s="535" t="s">
        <v>325</v>
      </c>
      <c r="D581" s="303" t="s">
        <v>105</v>
      </c>
      <c r="E581" s="303">
        <v>1</v>
      </c>
      <c r="F581" s="1052"/>
      <c r="G581" s="753">
        <f t="shared" si="36"/>
        <v>0</v>
      </c>
    </row>
    <row r="582" spans="1:7">
      <c r="A582" s="432">
        <v>3.2959999999999998</v>
      </c>
      <c r="B582" s="522" t="str">
        <f t="shared" si="37"/>
        <v>B.03.01.01</v>
      </c>
      <c r="C582" s="535" t="s">
        <v>326</v>
      </c>
      <c r="D582" s="303" t="s">
        <v>149</v>
      </c>
      <c r="E582" s="303">
        <v>1</v>
      </c>
      <c r="F582" s="1052"/>
      <c r="G582" s="753">
        <f t="shared" si="36"/>
        <v>0</v>
      </c>
    </row>
    <row r="583" spans="1:7">
      <c r="A583" s="432">
        <v>3.2970000000000002</v>
      </c>
      <c r="B583" s="522" t="str">
        <f t="shared" si="37"/>
        <v>B.03.01.01</v>
      </c>
      <c r="C583" s="535" t="s">
        <v>148</v>
      </c>
      <c r="D583" s="303" t="s">
        <v>149</v>
      </c>
      <c r="E583" s="303">
        <v>1</v>
      </c>
      <c r="F583" s="1052"/>
      <c r="G583" s="753">
        <f t="shared" si="36"/>
        <v>0</v>
      </c>
    </row>
    <row r="584" spans="1:7">
      <c r="A584" s="432">
        <v>3.298</v>
      </c>
      <c r="B584" s="522" t="str">
        <f t="shared" si="37"/>
        <v>B.03.01.01</v>
      </c>
      <c r="C584" s="535" t="s">
        <v>327</v>
      </c>
      <c r="D584" s="303" t="s">
        <v>149</v>
      </c>
      <c r="E584" s="303">
        <v>1</v>
      </c>
      <c r="F584" s="1052"/>
      <c r="G584" s="753">
        <f t="shared" si="36"/>
        <v>0</v>
      </c>
    </row>
    <row r="585" spans="1:7" ht="25.5">
      <c r="A585" s="432">
        <v>3.2989999999999999</v>
      </c>
      <c r="B585" s="522" t="str">
        <f t="shared" si="37"/>
        <v>B.03.01.01</v>
      </c>
      <c r="C585" s="535" t="s">
        <v>150</v>
      </c>
      <c r="D585" s="303" t="s">
        <v>149</v>
      </c>
      <c r="E585" s="303">
        <v>1</v>
      </c>
      <c r="F585" s="1052"/>
      <c r="G585" s="753">
        <f t="shared" si="36"/>
        <v>0</v>
      </c>
    </row>
    <row r="586" spans="1:7" ht="25.5">
      <c r="A586" s="525">
        <v>3.3</v>
      </c>
      <c r="B586" s="522" t="str">
        <f t="shared" si="37"/>
        <v>B.03.01.01</v>
      </c>
      <c r="C586" s="535" t="s">
        <v>328</v>
      </c>
      <c r="D586" s="303" t="s">
        <v>149</v>
      </c>
      <c r="E586" s="303">
        <v>2</v>
      </c>
      <c r="F586" s="1052"/>
      <c r="G586" s="753">
        <f t="shared" si="36"/>
        <v>0</v>
      </c>
    </row>
    <row r="587" spans="1:7" ht="25.5">
      <c r="A587" s="432">
        <v>3.3010000000000002</v>
      </c>
      <c r="B587" s="522" t="str">
        <f t="shared" si="37"/>
        <v>B.03.01.01</v>
      </c>
      <c r="C587" s="535" t="s">
        <v>329</v>
      </c>
      <c r="D587" s="303" t="s">
        <v>149</v>
      </c>
      <c r="E587" s="303">
        <v>1</v>
      </c>
      <c r="F587" s="1052"/>
      <c r="G587" s="753">
        <f t="shared" si="36"/>
        <v>0</v>
      </c>
    </row>
    <row r="588" spans="1:7">
      <c r="A588" s="432">
        <v>3.302</v>
      </c>
      <c r="B588" s="522" t="str">
        <f t="shared" si="37"/>
        <v>B.03.01.01</v>
      </c>
      <c r="C588" s="535" t="s">
        <v>151</v>
      </c>
      <c r="D588" s="303" t="s">
        <v>105</v>
      </c>
      <c r="E588" s="303">
        <v>10</v>
      </c>
      <c r="F588" s="1052"/>
      <c r="G588" s="753">
        <f t="shared" si="36"/>
        <v>0</v>
      </c>
    </row>
    <row r="589" spans="1:7">
      <c r="A589" s="432">
        <v>3.3029999999999999</v>
      </c>
      <c r="B589" s="522" t="str">
        <f t="shared" si="37"/>
        <v>B.03.01.01</v>
      </c>
      <c r="C589" s="535" t="s">
        <v>152</v>
      </c>
      <c r="D589" s="303" t="s">
        <v>105</v>
      </c>
      <c r="E589" s="303">
        <v>4</v>
      </c>
      <c r="F589" s="1052"/>
      <c r="G589" s="753">
        <f t="shared" si="36"/>
        <v>0</v>
      </c>
    </row>
    <row r="590" spans="1:7">
      <c r="A590" s="432">
        <v>3.3039999999999998</v>
      </c>
      <c r="B590" s="522" t="str">
        <f t="shared" si="37"/>
        <v>B.03.01.01</v>
      </c>
      <c r="C590" s="535" t="s">
        <v>153</v>
      </c>
      <c r="D590" s="303" t="s">
        <v>105</v>
      </c>
      <c r="E590" s="303">
        <v>6</v>
      </c>
      <c r="F590" s="1052"/>
      <c r="G590" s="753">
        <f t="shared" si="36"/>
        <v>0</v>
      </c>
    </row>
    <row r="591" spans="1:7">
      <c r="A591" s="432">
        <v>3.3050000000000002</v>
      </c>
      <c r="B591" s="522" t="str">
        <f t="shared" si="37"/>
        <v>B.03.01.01</v>
      </c>
      <c r="C591" s="535" t="s">
        <v>330</v>
      </c>
      <c r="D591" s="303" t="s">
        <v>105</v>
      </c>
      <c r="E591" s="303">
        <v>1</v>
      </c>
      <c r="F591" s="1052"/>
      <c r="G591" s="753">
        <f t="shared" si="36"/>
        <v>0</v>
      </c>
    </row>
    <row r="592" spans="1:7">
      <c r="A592" s="432">
        <v>3.306</v>
      </c>
      <c r="B592" s="522" t="str">
        <f t="shared" si="37"/>
        <v>B.03.01.01</v>
      </c>
      <c r="C592" s="535" t="s">
        <v>331</v>
      </c>
      <c r="D592" s="303" t="s">
        <v>105</v>
      </c>
      <c r="E592" s="303">
        <v>6</v>
      </c>
      <c r="F592" s="1052"/>
      <c r="G592" s="753">
        <f t="shared" si="36"/>
        <v>0</v>
      </c>
    </row>
    <row r="593" spans="1:7">
      <c r="A593" s="432">
        <v>3.3069999999999999</v>
      </c>
      <c r="B593" s="522" t="str">
        <f t="shared" si="37"/>
        <v>B.03.01.01</v>
      </c>
      <c r="C593" s="535" t="s">
        <v>332</v>
      </c>
      <c r="D593" s="303" t="s">
        <v>105</v>
      </c>
      <c r="E593" s="303">
        <v>2</v>
      </c>
      <c r="F593" s="1052"/>
      <c r="G593" s="753">
        <f t="shared" si="36"/>
        <v>0</v>
      </c>
    </row>
    <row r="594" spans="1:7">
      <c r="A594" s="432">
        <v>3.3079999999999998</v>
      </c>
      <c r="B594" s="522" t="str">
        <f t="shared" si="37"/>
        <v>B.03.01.01</v>
      </c>
      <c r="C594" s="535" t="s">
        <v>333</v>
      </c>
      <c r="D594" s="303" t="s">
        <v>105</v>
      </c>
      <c r="E594" s="303">
        <v>1</v>
      </c>
      <c r="F594" s="1052"/>
      <c r="G594" s="753">
        <f t="shared" si="36"/>
        <v>0</v>
      </c>
    </row>
    <row r="595" spans="1:7" ht="25.5">
      <c r="A595" s="432">
        <v>3.3090000000000002</v>
      </c>
      <c r="B595" s="522" t="str">
        <f t="shared" si="37"/>
        <v>B.03.01.01</v>
      </c>
      <c r="C595" s="535" t="s">
        <v>154</v>
      </c>
      <c r="D595" s="303" t="s">
        <v>105</v>
      </c>
      <c r="E595" s="303">
        <v>30</v>
      </c>
      <c r="F595" s="1052"/>
      <c r="G595" s="753">
        <f t="shared" si="36"/>
        <v>0</v>
      </c>
    </row>
    <row r="596" spans="1:7" ht="25.5">
      <c r="A596" s="525">
        <v>3.31</v>
      </c>
      <c r="B596" s="522" t="str">
        <f t="shared" si="37"/>
        <v>B.03.01.01</v>
      </c>
      <c r="C596" s="535" t="s">
        <v>155</v>
      </c>
      <c r="D596" s="303" t="s">
        <v>105</v>
      </c>
      <c r="E596" s="303">
        <v>7</v>
      </c>
      <c r="F596" s="1052"/>
      <c r="G596" s="753">
        <f t="shared" si="36"/>
        <v>0</v>
      </c>
    </row>
    <row r="597" spans="1:7" ht="25.5">
      <c r="A597" s="432">
        <v>3.3109999999999999</v>
      </c>
      <c r="B597" s="522" t="str">
        <f t="shared" si="37"/>
        <v>B.03.01.01</v>
      </c>
      <c r="C597" s="535" t="s">
        <v>334</v>
      </c>
      <c r="D597" s="303" t="s">
        <v>149</v>
      </c>
      <c r="E597" s="303">
        <v>1</v>
      </c>
      <c r="F597" s="1052"/>
      <c r="G597" s="753">
        <f t="shared" si="36"/>
        <v>0</v>
      </c>
    </row>
    <row r="598" spans="1:7" ht="25.5">
      <c r="A598" s="432">
        <v>3.3119999999999998</v>
      </c>
      <c r="B598" s="522" t="str">
        <f t="shared" si="37"/>
        <v>B.03.01.01</v>
      </c>
      <c r="C598" s="535" t="s">
        <v>156</v>
      </c>
      <c r="D598" s="303" t="s">
        <v>149</v>
      </c>
      <c r="E598" s="303">
        <v>2</v>
      </c>
      <c r="F598" s="1052"/>
      <c r="G598" s="753">
        <f t="shared" si="36"/>
        <v>0</v>
      </c>
    </row>
    <row r="599" spans="1:7">
      <c r="A599" s="432">
        <v>3.3130000000000002</v>
      </c>
      <c r="B599" s="522" t="str">
        <f t="shared" si="37"/>
        <v>B.03.01.01</v>
      </c>
      <c r="C599" s="535" t="s">
        <v>157</v>
      </c>
      <c r="D599" s="303" t="s">
        <v>28</v>
      </c>
      <c r="E599" s="303">
        <v>250</v>
      </c>
      <c r="F599" s="1052"/>
      <c r="G599" s="753">
        <f t="shared" si="36"/>
        <v>0</v>
      </c>
    </row>
    <row r="600" spans="1:7" ht="25.5">
      <c r="A600" s="432">
        <v>3.3140000000000001</v>
      </c>
      <c r="B600" s="522" t="str">
        <f t="shared" si="37"/>
        <v>B.03.01.01</v>
      </c>
      <c r="C600" s="535" t="s">
        <v>158</v>
      </c>
      <c r="D600" s="303" t="s">
        <v>28</v>
      </c>
      <c r="E600" s="303">
        <v>250</v>
      </c>
      <c r="F600" s="1052"/>
      <c r="G600" s="753">
        <f t="shared" si="36"/>
        <v>0</v>
      </c>
    </row>
    <row r="601" spans="1:7">
      <c r="A601" s="432">
        <v>3.3149999999999999</v>
      </c>
      <c r="B601" s="522" t="str">
        <f t="shared" si="37"/>
        <v>B.03.01.01</v>
      </c>
      <c r="C601" s="535" t="s">
        <v>159</v>
      </c>
      <c r="D601" s="303" t="s">
        <v>28</v>
      </c>
      <c r="E601" s="303">
        <v>190</v>
      </c>
      <c r="F601" s="1052"/>
      <c r="G601" s="753">
        <f t="shared" si="36"/>
        <v>0</v>
      </c>
    </row>
    <row r="602" spans="1:7">
      <c r="A602" s="432">
        <v>3.3159999999999998</v>
      </c>
      <c r="B602" s="522" t="str">
        <f t="shared" si="37"/>
        <v>B.03.01.01</v>
      </c>
      <c r="C602" s="535" t="s">
        <v>160</v>
      </c>
      <c r="D602" s="303" t="s">
        <v>28</v>
      </c>
      <c r="E602" s="303">
        <v>30</v>
      </c>
      <c r="F602" s="1052"/>
      <c r="G602" s="753">
        <f t="shared" si="36"/>
        <v>0</v>
      </c>
    </row>
    <row r="603" spans="1:7">
      <c r="A603" s="432">
        <v>3.3170000000000002</v>
      </c>
      <c r="B603" s="522" t="str">
        <f t="shared" si="37"/>
        <v>B.03.01.01</v>
      </c>
      <c r="C603" s="535" t="s">
        <v>335</v>
      </c>
      <c r="D603" s="303" t="s">
        <v>28</v>
      </c>
      <c r="E603" s="303">
        <v>20</v>
      </c>
      <c r="F603" s="1052"/>
      <c r="G603" s="753">
        <f t="shared" si="36"/>
        <v>0</v>
      </c>
    </row>
    <row r="604" spans="1:7">
      <c r="A604" s="432">
        <v>3.3180000000000001</v>
      </c>
      <c r="B604" s="522" t="str">
        <f t="shared" si="37"/>
        <v>B.03.01.01</v>
      </c>
      <c r="C604" s="535" t="s">
        <v>336</v>
      </c>
      <c r="D604" s="303" t="s">
        <v>28</v>
      </c>
      <c r="E604" s="303">
        <v>10</v>
      </c>
      <c r="F604" s="1052"/>
      <c r="G604" s="753">
        <f t="shared" si="36"/>
        <v>0</v>
      </c>
    </row>
    <row r="605" spans="1:7">
      <c r="A605" s="432">
        <v>3.319</v>
      </c>
      <c r="B605" s="522" t="str">
        <f t="shared" si="37"/>
        <v>B.03.01.01</v>
      </c>
      <c r="C605" s="535" t="s">
        <v>161</v>
      </c>
      <c r="D605" s="303" t="s">
        <v>149</v>
      </c>
      <c r="E605" s="303">
        <v>1</v>
      </c>
      <c r="F605" s="1052"/>
      <c r="G605" s="753">
        <f t="shared" si="36"/>
        <v>0</v>
      </c>
    </row>
    <row r="606" spans="1:7">
      <c r="A606" s="1816" t="s">
        <v>162</v>
      </c>
      <c r="B606" s="1817"/>
      <c r="C606" s="1817"/>
      <c r="D606" s="1817"/>
      <c r="E606" s="1817"/>
      <c r="F606" s="818"/>
      <c r="G606" s="819"/>
    </row>
    <row r="607" spans="1:7" ht="15" customHeight="1">
      <c r="A607" s="525">
        <v>3.32</v>
      </c>
      <c r="B607" s="522" t="s">
        <v>125</v>
      </c>
      <c r="C607" s="535" t="s">
        <v>163</v>
      </c>
      <c r="D607" s="303" t="s">
        <v>136</v>
      </c>
      <c r="E607" s="303">
        <v>9</v>
      </c>
      <c r="F607" s="1052"/>
      <c r="G607" s="752">
        <f>E607*F607</f>
        <v>0</v>
      </c>
    </row>
    <row r="608" spans="1:7">
      <c r="A608" s="432">
        <v>3.3210000000000002</v>
      </c>
      <c r="B608" s="522" t="str">
        <f>B607</f>
        <v>B.03.01.01</v>
      </c>
      <c r="C608" s="535" t="s">
        <v>164</v>
      </c>
      <c r="D608" s="303" t="s">
        <v>28</v>
      </c>
      <c r="E608" s="303">
        <v>22</v>
      </c>
      <c r="F608" s="1052"/>
      <c r="G608" s="752">
        <f t="shared" ref="G608:G637" si="38">E608*F608</f>
        <v>0</v>
      </c>
    </row>
    <row r="609" spans="1:7">
      <c r="A609" s="525">
        <v>3.3220000000000001</v>
      </c>
      <c r="B609" s="522" t="str">
        <f t="shared" ref="B609:B637" si="39">B608</f>
        <v>B.03.01.01</v>
      </c>
      <c r="C609" s="535" t="s">
        <v>139</v>
      </c>
      <c r="D609" s="303" t="s">
        <v>105</v>
      </c>
      <c r="E609" s="303">
        <v>9</v>
      </c>
      <c r="F609" s="1052"/>
      <c r="G609" s="752">
        <f t="shared" si="38"/>
        <v>0</v>
      </c>
    </row>
    <row r="610" spans="1:7">
      <c r="A610" s="432">
        <v>3.323</v>
      </c>
      <c r="B610" s="522" t="str">
        <f t="shared" si="39"/>
        <v>B.03.01.01</v>
      </c>
      <c r="C610" s="535" t="s">
        <v>140</v>
      </c>
      <c r="D610" s="303" t="s">
        <v>28</v>
      </c>
      <c r="E610" s="303">
        <v>22</v>
      </c>
      <c r="F610" s="1052"/>
      <c r="G610" s="752">
        <f t="shared" si="38"/>
        <v>0</v>
      </c>
    </row>
    <row r="611" spans="1:7" ht="25.5">
      <c r="A611" s="525">
        <v>3.3239999999999998</v>
      </c>
      <c r="B611" s="522" t="str">
        <f t="shared" si="39"/>
        <v>B.03.01.01</v>
      </c>
      <c r="C611" s="535" t="s">
        <v>165</v>
      </c>
      <c r="D611" s="303" t="s">
        <v>24</v>
      </c>
      <c r="E611" s="303">
        <v>55</v>
      </c>
      <c r="F611" s="1052"/>
      <c r="G611" s="752">
        <f t="shared" si="38"/>
        <v>0</v>
      </c>
    </row>
    <row r="612" spans="1:7" ht="15" customHeight="1">
      <c r="A612" s="432">
        <v>3.3250000000000002</v>
      </c>
      <c r="B612" s="522" t="str">
        <f t="shared" si="39"/>
        <v>B.03.01.01</v>
      </c>
      <c r="C612" s="535" t="s">
        <v>166</v>
      </c>
      <c r="D612" s="303" t="s">
        <v>24</v>
      </c>
      <c r="E612" s="303">
        <v>55</v>
      </c>
      <c r="F612" s="1052"/>
      <c r="G612" s="752">
        <f t="shared" si="38"/>
        <v>0</v>
      </c>
    </row>
    <row r="613" spans="1:7">
      <c r="A613" s="525">
        <v>3.3260000000000001</v>
      </c>
      <c r="B613" s="522" t="str">
        <f t="shared" si="39"/>
        <v>B.03.01.01</v>
      </c>
      <c r="C613" s="535" t="s">
        <v>167</v>
      </c>
      <c r="D613" s="303" t="s">
        <v>24</v>
      </c>
      <c r="E613" s="303">
        <v>55</v>
      </c>
      <c r="F613" s="1052"/>
      <c r="G613" s="752">
        <f t="shared" si="38"/>
        <v>0</v>
      </c>
    </row>
    <row r="614" spans="1:7">
      <c r="A614" s="432">
        <v>3.327</v>
      </c>
      <c r="B614" s="522" t="str">
        <f t="shared" si="39"/>
        <v>B.03.01.01</v>
      </c>
      <c r="C614" s="535" t="s">
        <v>168</v>
      </c>
      <c r="D614" s="303" t="s">
        <v>28</v>
      </c>
      <c r="E614" s="303">
        <v>40</v>
      </c>
      <c r="F614" s="1052"/>
      <c r="G614" s="752">
        <f t="shared" si="38"/>
        <v>0</v>
      </c>
    </row>
    <row r="615" spans="1:7">
      <c r="A615" s="525">
        <v>3.3279999999999998</v>
      </c>
      <c r="B615" s="522" t="str">
        <f t="shared" si="39"/>
        <v>B.03.01.01</v>
      </c>
      <c r="C615" s="535" t="s">
        <v>169</v>
      </c>
      <c r="D615" s="303" t="s">
        <v>28</v>
      </c>
      <c r="E615" s="303">
        <v>22</v>
      </c>
      <c r="F615" s="1052"/>
      <c r="G615" s="752">
        <f t="shared" si="38"/>
        <v>0</v>
      </c>
    </row>
    <row r="616" spans="1:7" ht="25.5">
      <c r="A616" s="432">
        <v>3.3290000000000002</v>
      </c>
      <c r="B616" s="522" t="str">
        <f t="shared" si="39"/>
        <v>B.03.01.01</v>
      </c>
      <c r="C616" s="535" t="s">
        <v>170</v>
      </c>
      <c r="D616" s="303" t="s">
        <v>28</v>
      </c>
      <c r="E616" s="303">
        <v>14</v>
      </c>
      <c r="F616" s="1052"/>
      <c r="G616" s="752">
        <f t="shared" si="38"/>
        <v>0</v>
      </c>
    </row>
    <row r="617" spans="1:7" ht="25.5">
      <c r="A617" s="525">
        <v>3.33</v>
      </c>
      <c r="B617" s="522" t="str">
        <f t="shared" si="39"/>
        <v>B.03.01.01</v>
      </c>
      <c r="C617" s="535" t="s">
        <v>171</v>
      </c>
      <c r="D617" s="303" t="s">
        <v>28</v>
      </c>
      <c r="E617" s="303">
        <v>41</v>
      </c>
      <c r="F617" s="1052"/>
      <c r="G617" s="752">
        <f t="shared" si="38"/>
        <v>0</v>
      </c>
    </row>
    <row r="618" spans="1:7">
      <c r="A618" s="432">
        <v>3.331</v>
      </c>
      <c r="B618" s="522" t="str">
        <f t="shared" si="39"/>
        <v>B.03.01.01</v>
      </c>
      <c r="C618" s="535" t="s">
        <v>337</v>
      </c>
      <c r="D618" s="303" t="s">
        <v>105</v>
      </c>
      <c r="E618" s="303">
        <v>1</v>
      </c>
      <c r="F618" s="1052"/>
      <c r="G618" s="752">
        <f t="shared" si="38"/>
        <v>0</v>
      </c>
    </row>
    <row r="619" spans="1:7">
      <c r="A619" s="525">
        <v>3.3319999999999999</v>
      </c>
      <c r="B619" s="522" t="str">
        <f t="shared" si="39"/>
        <v>B.03.01.01</v>
      </c>
      <c r="C619" s="535" t="s">
        <v>173</v>
      </c>
      <c r="D619" s="303" t="s">
        <v>105</v>
      </c>
      <c r="E619" s="303">
        <v>9</v>
      </c>
      <c r="F619" s="1052"/>
      <c r="G619" s="752">
        <f t="shared" si="38"/>
        <v>0</v>
      </c>
    </row>
    <row r="620" spans="1:7">
      <c r="A620" s="432">
        <v>3.3330000000000002</v>
      </c>
      <c r="B620" s="522" t="str">
        <f t="shared" si="39"/>
        <v>B.03.01.01</v>
      </c>
      <c r="C620" s="535" t="s">
        <v>174</v>
      </c>
      <c r="D620" s="303" t="s">
        <v>105</v>
      </c>
      <c r="E620" s="303">
        <v>9</v>
      </c>
      <c r="F620" s="1052"/>
      <c r="G620" s="752">
        <f t="shared" si="38"/>
        <v>0</v>
      </c>
    </row>
    <row r="621" spans="1:7">
      <c r="A621" s="525">
        <v>3.3340000000000001</v>
      </c>
      <c r="B621" s="522" t="str">
        <f t="shared" si="39"/>
        <v>B.03.01.01</v>
      </c>
      <c r="C621" s="535" t="s">
        <v>338</v>
      </c>
      <c r="D621" s="303" t="s">
        <v>105</v>
      </c>
      <c r="E621" s="303">
        <v>7</v>
      </c>
      <c r="F621" s="1052"/>
      <c r="G621" s="752">
        <f t="shared" si="38"/>
        <v>0</v>
      </c>
    </row>
    <row r="622" spans="1:7">
      <c r="A622" s="432">
        <v>3.335</v>
      </c>
      <c r="B622" s="522" t="str">
        <f t="shared" si="39"/>
        <v>B.03.01.01</v>
      </c>
      <c r="C622" s="535" t="s">
        <v>175</v>
      </c>
      <c r="D622" s="303" t="s">
        <v>149</v>
      </c>
      <c r="E622" s="303">
        <v>6</v>
      </c>
      <c r="F622" s="1052"/>
      <c r="G622" s="752">
        <f t="shared" si="38"/>
        <v>0</v>
      </c>
    </row>
    <row r="623" spans="1:7">
      <c r="A623" s="525">
        <v>3.3360000000000101</v>
      </c>
      <c r="B623" s="522" t="str">
        <f t="shared" si="39"/>
        <v>B.03.01.01</v>
      </c>
      <c r="C623" s="535" t="s">
        <v>176</v>
      </c>
      <c r="D623" s="303" t="s">
        <v>149</v>
      </c>
      <c r="E623" s="303">
        <v>6</v>
      </c>
      <c r="F623" s="1052"/>
      <c r="G623" s="752">
        <f t="shared" si="38"/>
        <v>0</v>
      </c>
    </row>
    <row r="624" spans="1:7">
      <c r="A624" s="432">
        <v>3.33700000000001</v>
      </c>
      <c r="B624" s="522" t="str">
        <f t="shared" si="39"/>
        <v>B.03.01.01</v>
      </c>
      <c r="C624" s="535" t="s">
        <v>339</v>
      </c>
      <c r="D624" s="303" t="s">
        <v>149</v>
      </c>
      <c r="E624" s="303">
        <v>1</v>
      </c>
      <c r="F624" s="1052"/>
      <c r="G624" s="752">
        <f t="shared" si="38"/>
        <v>0</v>
      </c>
    </row>
    <row r="625" spans="1:7">
      <c r="A625" s="525">
        <v>3.3380000000000098</v>
      </c>
      <c r="B625" s="522" t="str">
        <f t="shared" si="39"/>
        <v>B.03.01.01</v>
      </c>
      <c r="C625" s="535" t="s">
        <v>340</v>
      </c>
      <c r="D625" s="303" t="s">
        <v>105</v>
      </c>
      <c r="E625" s="303">
        <v>6</v>
      </c>
      <c r="F625" s="1052"/>
      <c r="G625" s="752">
        <f t="shared" si="38"/>
        <v>0</v>
      </c>
    </row>
    <row r="626" spans="1:7">
      <c r="A626" s="432">
        <v>3.3390000000000102</v>
      </c>
      <c r="B626" s="522" t="str">
        <f t="shared" si="39"/>
        <v>B.03.01.01</v>
      </c>
      <c r="C626" s="535" t="s">
        <v>341</v>
      </c>
      <c r="D626" s="303" t="s">
        <v>105</v>
      </c>
      <c r="E626" s="303">
        <v>2</v>
      </c>
      <c r="F626" s="1052"/>
      <c r="G626" s="752">
        <f t="shared" si="38"/>
        <v>0</v>
      </c>
    </row>
    <row r="627" spans="1:7">
      <c r="A627" s="525">
        <v>3.3400000000000101</v>
      </c>
      <c r="B627" s="522" t="str">
        <f t="shared" si="39"/>
        <v>B.03.01.01</v>
      </c>
      <c r="C627" s="535" t="s">
        <v>342</v>
      </c>
      <c r="D627" s="303" t="s">
        <v>105</v>
      </c>
      <c r="E627" s="303">
        <v>8</v>
      </c>
      <c r="F627" s="1052"/>
      <c r="G627" s="752">
        <f t="shared" si="38"/>
        <v>0</v>
      </c>
    </row>
    <row r="628" spans="1:7">
      <c r="A628" s="432">
        <v>3.34100000000001</v>
      </c>
      <c r="B628" s="522" t="str">
        <f t="shared" si="39"/>
        <v>B.03.01.01</v>
      </c>
      <c r="C628" s="535" t="s">
        <v>343</v>
      </c>
      <c r="D628" s="303" t="s">
        <v>149</v>
      </c>
      <c r="E628" s="303">
        <v>1</v>
      </c>
      <c r="F628" s="1052"/>
      <c r="G628" s="752">
        <f t="shared" si="38"/>
        <v>0</v>
      </c>
    </row>
    <row r="629" spans="1:7">
      <c r="A629" s="525">
        <v>3.3420000000000099</v>
      </c>
      <c r="B629" s="522" t="str">
        <f t="shared" si="39"/>
        <v>B.03.01.01</v>
      </c>
      <c r="C629" s="535" t="s">
        <v>1929</v>
      </c>
      <c r="D629" s="303" t="s">
        <v>149</v>
      </c>
      <c r="E629" s="303">
        <v>4</v>
      </c>
      <c r="F629" s="1052"/>
      <c r="G629" s="752">
        <f t="shared" si="38"/>
        <v>0</v>
      </c>
    </row>
    <row r="630" spans="1:7">
      <c r="A630" s="432">
        <v>3.3430000000000102</v>
      </c>
      <c r="B630" s="522" t="str">
        <f t="shared" si="39"/>
        <v>B.03.01.01</v>
      </c>
      <c r="C630" s="535" t="s">
        <v>178</v>
      </c>
      <c r="D630" s="303" t="s">
        <v>149</v>
      </c>
      <c r="E630" s="303">
        <v>3</v>
      </c>
      <c r="F630" s="1052"/>
      <c r="G630" s="752">
        <f t="shared" si="38"/>
        <v>0</v>
      </c>
    </row>
    <row r="631" spans="1:7">
      <c r="A631" s="525">
        <v>3.3440000000000101</v>
      </c>
      <c r="B631" s="522" t="str">
        <f t="shared" si="39"/>
        <v>B.03.01.01</v>
      </c>
      <c r="C631" s="535" t="s">
        <v>344</v>
      </c>
      <c r="D631" s="303" t="s">
        <v>149</v>
      </c>
      <c r="E631" s="303">
        <v>1</v>
      </c>
      <c r="F631" s="1052"/>
      <c r="G631" s="752">
        <f t="shared" si="38"/>
        <v>0</v>
      </c>
    </row>
    <row r="632" spans="1:7">
      <c r="A632" s="432">
        <v>3.34500000000001</v>
      </c>
      <c r="B632" s="522" t="str">
        <f t="shared" si="39"/>
        <v>B.03.01.01</v>
      </c>
      <c r="C632" s="535" t="s">
        <v>179</v>
      </c>
      <c r="D632" s="303" t="s">
        <v>149</v>
      </c>
      <c r="E632" s="303">
        <v>4</v>
      </c>
      <c r="F632" s="1052"/>
      <c r="G632" s="752">
        <f t="shared" si="38"/>
        <v>0</v>
      </c>
    </row>
    <row r="633" spans="1:7">
      <c r="A633" s="525">
        <v>3.3460000000000099</v>
      </c>
      <c r="B633" s="522" t="str">
        <f t="shared" si="39"/>
        <v>B.03.01.01</v>
      </c>
      <c r="C633" s="535" t="s">
        <v>345</v>
      </c>
      <c r="D633" s="303" t="s">
        <v>105</v>
      </c>
      <c r="E633" s="303">
        <v>2</v>
      </c>
      <c r="F633" s="1052"/>
      <c r="G633" s="752">
        <f t="shared" si="38"/>
        <v>0</v>
      </c>
    </row>
    <row r="634" spans="1:7">
      <c r="A634" s="432">
        <v>3.3470000000000102</v>
      </c>
      <c r="B634" s="522" t="str">
        <f t="shared" si="39"/>
        <v>B.03.01.01</v>
      </c>
      <c r="C634" s="535" t="s">
        <v>180</v>
      </c>
      <c r="D634" s="303" t="s">
        <v>181</v>
      </c>
      <c r="E634" s="303">
        <v>19</v>
      </c>
      <c r="F634" s="1052"/>
      <c r="G634" s="752">
        <f t="shared" si="38"/>
        <v>0</v>
      </c>
    </row>
    <row r="635" spans="1:7">
      <c r="A635" s="525">
        <v>3.3480000000000101</v>
      </c>
      <c r="B635" s="522" t="str">
        <f t="shared" si="39"/>
        <v>B.03.01.01</v>
      </c>
      <c r="C635" s="535" t="s">
        <v>182</v>
      </c>
      <c r="D635" s="303" t="s">
        <v>181</v>
      </c>
      <c r="E635" s="303">
        <v>4</v>
      </c>
      <c r="F635" s="1052"/>
      <c r="G635" s="752">
        <f t="shared" si="38"/>
        <v>0</v>
      </c>
    </row>
    <row r="636" spans="1:7">
      <c r="A636" s="432">
        <v>3.34900000000001</v>
      </c>
      <c r="B636" s="522" t="str">
        <f t="shared" si="39"/>
        <v>B.03.01.01</v>
      </c>
      <c r="C636" s="535" t="s">
        <v>183</v>
      </c>
      <c r="D636" s="303" t="s">
        <v>28</v>
      </c>
      <c r="E636" s="303">
        <v>117</v>
      </c>
      <c r="F636" s="1052"/>
      <c r="G636" s="752">
        <f t="shared" si="38"/>
        <v>0</v>
      </c>
    </row>
    <row r="637" spans="1:7">
      <c r="A637" s="525">
        <v>3.3500000000000099</v>
      </c>
      <c r="B637" s="522" t="str">
        <f t="shared" si="39"/>
        <v>B.03.01.01</v>
      </c>
      <c r="C637" s="535" t="s">
        <v>184</v>
      </c>
      <c r="D637" s="303" t="s">
        <v>149</v>
      </c>
      <c r="E637" s="303">
        <v>1</v>
      </c>
      <c r="F637" s="1052"/>
      <c r="G637" s="752">
        <f t="shared" si="38"/>
        <v>0</v>
      </c>
    </row>
    <row r="638" spans="1:7">
      <c r="A638" s="1816" t="s">
        <v>185</v>
      </c>
      <c r="B638" s="1817"/>
      <c r="C638" s="1817"/>
      <c r="D638" s="1817"/>
      <c r="E638" s="1817"/>
      <c r="F638" s="818"/>
      <c r="G638" s="820"/>
    </row>
    <row r="639" spans="1:7">
      <c r="A639" s="432">
        <v>3.351</v>
      </c>
      <c r="B639" s="522" t="s">
        <v>186</v>
      </c>
      <c r="C639" s="535" t="s">
        <v>187</v>
      </c>
      <c r="D639" s="303" t="s">
        <v>136</v>
      </c>
      <c r="E639" s="303">
        <v>30</v>
      </c>
      <c r="F639" s="1052"/>
      <c r="G639" s="752">
        <f t="shared" ref="G639:G680" si="40">E639*F639</f>
        <v>0</v>
      </c>
    </row>
    <row r="640" spans="1:7">
      <c r="A640" s="432">
        <v>3.3519999999999999</v>
      </c>
      <c r="B640" s="522" t="str">
        <f>B639</f>
        <v>B.03.02.01</v>
      </c>
      <c r="C640" s="535" t="s">
        <v>188</v>
      </c>
      <c r="D640" s="303" t="s">
        <v>105</v>
      </c>
      <c r="E640" s="303">
        <v>30</v>
      </c>
      <c r="F640" s="1052"/>
      <c r="G640" s="752">
        <f t="shared" si="40"/>
        <v>0</v>
      </c>
    </row>
    <row r="641" spans="1:7" ht="38.25">
      <c r="A641" s="432">
        <v>3.3530000000000002</v>
      </c>
      <c r="B641" s="522" t="str">
        <f t="shared" ref="B641:B680" si="41">B640</f>
        <v>B.03.02.01</v>
      </c>
      <c r="C641" s="535" t="s">
        <v>346</v>
      </c>
      <c r="D641" s="303" t="s">
        <v>105</v>
      </c>
      <c r="E641" s="303">
        <v>1</v>
      </c>
      <c r="F641" s="1052"/>
      <c r="G641" s="752">
        <f t="shared" si="40"/>
        <v>0</v>
      </c>
    </row>
    <row r="642" spans="1:7" ht="38.25">
      <c r="A642" s="432">
        <v>3.3540000000000001</v>
      </c>
      <c r="B642" s="522" t="str">
        <f t="shared" si="41"/>
        <v>B.03.02.01</v>
      </c>
      <c r="C642" s="535" t="s">
        <v>347</v>
      </c>
      <c r="D642" s="303" t="s">
        <v>105</v>
      </c>
      <c r="E642" s="303">
        <v>1</v>
      </c>
      <c r="F642" s="1052"/>
      <c r="G642" s="752">
        <f t="shared" si="40"/>
        <v>0</v>
      </c>
    </row>
    <row r="643" spans="1:7" ht="38.25">
      <c r="A643" s="432">
        <v>3.355</v>
      </c>
      <c r="B643" s="522" t="str">
        <f t="shared" si="41"/>
        <v>B.03.02.01</v>
      </c>
      <c r="C643" s="535" t="s">
        <v>348</v>
      </c>
      <c r="D643" s="303" t="s">
        <v>105</v>
      </c>
      <c r="E643" s="303">
        <v>1</v>
      </c>
      <c r="F643" s="1052"/>
      <c r="G643" s="752">
        <f t="shared" si="40"/>
        <v>0</v>
      </c>
    </row>
    <row r="644" spans="1:7" ht="38.25">
      <c r="A644" s="432">
        <v>3.3559999999999999</v>
      </c>
      <c r="B644" s="522" t="str">
        <f t="shared" si="41"/>
        <v>B.03.02.01</v>
      </c>
      <c r="C644" s="535" t="s">
        <v>349</v>
      </c>
      <c r="D644" s="303" t="s">
        <v>105</v>
      </c>
      <c r="E644" s="303">
        <v>1</v>
      </c>
      <c r="F644" s="1052"/>
      <c r="G644" s="752">
        <f t="shared" si="40"/>
        <v>0</v>
      </c>
    </row>
    <row r="645" spans="1:7" ht="15" customHeight="1">
      <c r="A645" s="432">
        <v>3.3570000000000002</v>
      </c>
      <c r="B645" s="522" t="str">
        <f t="shared" si="41"/>
        <v>B.03.02.01</v>
      </c>
      <c r="C645" s="535" t="s">
        <v>350</v>
      </c>
      <c r="D645" s="303" t="s">
        <v>105</v>
      </c>
      <c r="E645" s="303">
        <v>4</v>
      </c>
      <c r="F645" s="1052"/>
      <c r="G645" s="752">
        <f t="shared" si="40"/>
        <v>0</v>
      </c>
    </row>
    <row r="646" spans="1:7">
      <c r="A646" s="432">
        <v>3.3580000000000001</v>
      </c>
      <c r="B646" s="522" t="str">
        <f t="shared" si="41"/>
        <v>B.03.02.01</v>
      </c>
      <c r="C646" s="535" t="s">
        <v>189</v>
      </c>
      <c r="D646" s="303" t="s">
        <v>105</v>
      </c>
      <c r="E646" s="303">
        <v>7</v>
      </c>
      <c r="F646" s="1052"/>
      <c r="G646" s="752">
        <f t="shared" si="40"/>
        <v>0</v>
      </c>
    </row>
    <row r="647" spans="1:7" ht="25.5">
      <c r="A647" s="432">
        <v>3.359</v>
      </c>
      <c r="B647" s="522" t="str">
        <f t="shared" si="41"/>
        <v>B.03.02.01</v>
      </c>
      <c r="C647" s="535" t="s">
        <v>351</v>
      </c>
      <c r="D647" s="303" t="s">
        <v>105</v>
      </c>
      <c r="E647" s="303">
        <v>1</v>
      </c>
      <c r="F647" s="1052"/>
      <c r="G647" s="752">
        <f t="shared" si="40"/>
        <v>0</v>
      </c>
    </row>
    <row r="648" spans="1:7" ht="25.5">
      <c r="A648" s="525">
        <v>3.36</v>
      </c>
      <c r="B648" s="522" t="str">
        <f t="shared" si="41"/>
        <v>B.03.02.01</v>
      </c>
      <c r="C648" s="535" t="s">
        <v>352</v>
      </c>
      <c r="D648" s="303" t="s">
        <v>105</v>
      </c>
      <c r="E648" s="303">
        <v>1</v>
      </c>
      <c r="F648" s="1052"/>
      <c r="G648" s="752">
        <f t="shared" si="40"/>
        <v>0</v>
      </c>
    </row>
    <row r="649" spans="1:7" ht="15" customHeight="1">
      <c r="A649" s="432">
        <v>3.3610000000000002</v>
      </c>
      <c r="B649" s="522" t="str">
        <f t="shared" si="41"/>
        <v>B.03.02.01</v>
      </c>
      <c r="C649" s="535" t="s">
        <v>353</v>
      </c>
      <c r="D649" s="303" t="s">
        <v>49</v>
      </c>
      <c r="E649" s="303">
        <v>12.8</v>
      </c>
      <c r="F649" s="1052"/>
      <c r="G649" s="752">
        <f t="shared" si="40"/>
        <v>0</v>
      </c>
    </row>
    <row r="650" spans="1:7">
      <c r="A650" s="432">
        <v>3.3620000000000001</v>
      </c>
      <c r="B650" s="522" t="str">
        <f t="shared" si="41"/>
        <v>B.03.02.01</v>
      </c>
      <c r="C650" s="535" t="s">
        <v>192</v>
      </c>
      <c r="D650" s="303" t="s">
        <v>49</v>
      </c>
      <c r="E650" s="303">
        <v>6.91</v>
      </c>
      <c r="F650" s="1052"/>
      <c r="G650" s="752">
        <f t="shared" si="40"/>
        <v>0</v>
      </c>
    </row>
    <row r="651" spans="1:7">
      <c r="A651" s="432">
        <v>3.363</v>
      </c>
      <c r="B651" s="522" t="str">
        <f t="shared" si="41"/>
        <v>B.03.02.01</v>
      </c>
      <c r="C651" s="535" t="s">
        <v>193</v>
      </c>
      <c r="D651" s="303" t="s">
        <v>49</v>
      </c>
      <c r="E651" s="303">
        <v>10.79</v>
      </c>
      <c r="F651" s="1052"/>
      <c r="G651" s="752">
        <f t="shared" si="40"/>
        <v>0</v>
      </c>
    </row>
    <row r="652" spans="1:7">
      <c r="A652" s="432">
        <v>3.3639999999999999</v>
      </c>
      <c r="B652" s="522" t="str">
        <f t="shared" si="41"/>
        <v>B.03.02.01</v>
      </c>
      <c r="C652" s="535" t="s">
        <v>194</v>
      </c>
      <c r="D652" s="303" t="s">
        <v>49</v>
      </c>
      <c r="E652" s="303">
        <v>22.11</v>
      </c>
      <c r="F652" s="1052"/>
      <c r="G652" s="752">
        <f t="shared" si="40"/>
        <v>0</v>
      </c>
    </row>
    <row r="653" spans="1:7">
      <c r="A653" s="432">
        <v>3.3650000000000002</v>
      </c>
      <c r="B653" s="522" t="str">
        <f t="shared" si="41"/>
        <v>B.03.02.01</v>
      </c>
      <c r="C653" s="535" t="s">
        <v>354</v>
      </c>
      <c r="D653" s="303" t="s">
        <v>49</v>
      </c>
      <c r="E653" s="303">
        <v>10.36</v>
      </c>
      <c r="F653" s="1052"/>
      <c r="G653" s="752">
        <f t="shared" si="40"/>
        <v>0</v>
      </c>
    </row>
    <row r="654" spans="1:7">
      <c r="A654" s="432">
        <v>3.3660000000000001</v>
      </c>
      <c r="B654" s="522" t="str">
        <f t="shared" si="41"/>
        <v>B.03.02.01</v>
      </c>
      <c r="C654" s="535" t="s">
        <v>355</v>
      </c>
      <c r="D654" s="303" t="s">
        <v>49</v>
      </c>
      <c r="E654" s="303">
        <v>14.68</v>
      </c>
      <c r="F654" s="1052"/>
      <c r="G654" s="752">
        <f t="shared" si="40"/>
        <v>0</v>
      </c>
    </row>
    <row r="655" spans="1:7">
      <c r="A655" s="432">
        <v>3.367</v>
      </c>
      <c r="B655" s="522" t="str">
        <f t="shared" si="41"/>
        <v>B.03.02.01</v>
      </c>
      <c r="C655" s="535" t="s">
        <v>195</v>
      </c>
      <c r="D655" s="303" t="s">
        <v>28</v>
      </c>
      <c r="E655" s="303">
        <v>15</v>
      </c>
      <c r="F655" s="1052"/>
      <c r="G655" s="752">
        <f t="shared" si="40"/>
        <v>0</v>
      </c>
    </row>
    <row r="656" spans="1:7">
      <c r="A656" s="432">
        <v>3.3679999999999999</v>
      </c>
      <c r="B656" s="522" t="str">
        <f t="shared" si="41"/>
        <v>B.03.02.01</v>
      </c>
      <c r="C656" s="535" t="s">
        <v>196</v>
      </c>
      <c r="D656" s="303" t="s">
        <v>28</v>
      </c>
      <c r="E656" s="303">
        <v>15</v>
      </c>
      <c r="F656" s="1052"/>
      <c r="G656" s="752">
        <f t="shared" si="40"/>
        <v>0</v>
      </c>
    </row>
    <row r="657" spans="1:7">
      <c r="A657" s="432">
        <v>3.3690000000000002</v>
      </c>
      <c r="B657" s="522" t="str">
        <f t="shared" si="41"/>
        <v>B.03.02.01</v>
      </c>
      <c r="C657" s="535" t="s">
        <v>356</v>
      </c>
      <c r="D657" s="303" t="s">
        <v>28</v>
      </c>
      <c r="E657" s="303">
        <v>10</v>
      </c>
      <c r="F657" s="1052"/>
      <c r="G657" s="752">
        <f t="shared" si="40"/>
        <v>0</v>
      </c>
    </row>
    <row r="658" spans="1:7">
      <c r="A658" s="525">
        <v>3.37</v>
      </c>
      <c r="B658" s="522" t="str">
        <f t="shared" si="41"/>
        <v>B.03.02.01</v>
      </c>
      <c r="C658" s="535" t="s">
        <v>197</v>
      </c>
      <c r="D658" s="303" t="s">
        <v>105</v>
      </c>
      <c r="E658" s="303">
        <v>7</v>
      </c>
      <c r="F658" s="1052"/>
      <c r="G658" s="752">
        <f t="shared" si="40"/>
        <v>0</v>
      </c>
    </row>
    <row r="659" spans="1:7">
      <c r="A659" s="432">
        <v>3.371</v>
      </c>
      <c r="B659" s="522" t="str">
        <f t="shared" si="41"/>
        <v>B.03.02.01</v>
      </c>
      <c r="C659" s="535" t="s">
        <v>198</v>
      </c>
      <c r="D659" s="303" t="s">
        <v>105</v>
      </c>
      <c r="E659" s="303">
        <v>10</v>
      </c>
      <c r="F659" s="1052"/>
      <c r="G659" s="752">
        <f t="shared" si="40"/>
        <v>0</v>
      </c>
    </row>
    <row r="660" spans="1:7">
      <c r="A660" s="432">
        <v>3.3719999999999999</v>
      </c>
      <c r="B660" s="522" t="str">
        <f t="shared" si="41"/>
        <v>B.03.02.01</v>
      </c>
      <c r="C660" s="535" t="s">
        <v>199</v>
      </c>
      <c r="D660" s="303" t="s">
        <v>105</v>
      </c>
      <c r="E660" s="303">
        <v>12</v>
      </c>
      <c r="F660" s="1052"/>
      <c r="G660" s="752">
        <f t="shared" si="40"/>
        <v>0</v>
      </c>
    </row>
    <row r="661" spans="1:7">
      <c r="A661" s="432">
        <v>3.3730000000000002</v>
      </c>
      <c r="B661" s="522" t="str">
        <f t="shared" si="41"/>
        <v>B.03.02.01</v>
      </c>
      <c r="C661" s="535" t="s">
        <v>200</v>
      </c>
      <c r="D661" s="303" t="s">
        <v>105</v>
      </c>
      <c r="E661" s="303">
        <v>10</v>
      </c>
      <c r="F661" s="1052"/>
      <c r="G661" s="752">
        <f t="shared" si="40"/>
        <v>0</v>
      </c>
    </row>
    <row r="662" spans="1:7">
      <c r="A662" s="432">
        <v>3.3740000000000001</v>
      </c>
      <c r="B662" s="522" t="str">
        <f t="shared" si="41"/>
        <v>B.03.02.01</v>
      </c>
      <c r="C662" s="535" t="s">
        <v>357</v>
      </c>
      <c r="D662" s="303" t="s">
        <v>105</v>
      </c>
      <c r="E662" s="303">
        <v>6</v>
      </c>
      <c r="F662" s="1052"/>
      <c r="G662" s="752">
        <f t="shared" si="40"/>
        <v>0</v>
      </c>
    </row>
    <row r="663" spans="1:7" ht="25.5">
      <c r="A663" s="432">
        <v>3.375</v>
      </c>
      <c r="B663" s="522" t="str">
        <f t="shared" si="41"/>
        <v>B.03.02.01</v>
      </c>
      <c r="C663" s="535" t="s">
        <v>358</v>
      </c>
      <c r="D663" s="303" t="s">
        <v>105</v>
      </c>
      <c r="E663" s="303">
        <v>1</v>
      </c>
      <c r="F663" s="1052"/>
      <c r="G663" s="752">
        <f t="shared" si="40"/>
        <v>0</v>
      </c>
    </row>
    <row r="664" spans="1:7">
      <c r="A664" s="432">
        <v>3.3759999999999999</v>
      </c>
      <c r="B664" s="522" t="str">
        <f t="shared" si="41"/>
        <v>B.03.02.01</v>
      </c>
      <c r="C664" s="535" t="s">
        <v>201</v>
      </c>
      <c r="D664" s="303" t="s">
        <v>105</v>
      </c>
      <c r="E664" s="303">
        <v>12</v>
      </c>
      <c r="F664" s="1052"/>
      <c r="G664" s="752">
        <f t="shared" si="40"/>
        <v>0</v>
      </c>
    </row>
    <row r="665" spans="1:7">
      <c r="A665" s="432">
        <v>3.3769999999999998</v>
      </c>
      <c r="B665" s="522" t="str">
        <f t="shared" si="41"/>
        <v>B.03.02.01</v>
      </c>
      <c r="C665" s="535" t="s">
        <v>202</v>
      </c>
      <c r="D665" s="303" t="s">
        <v>105</v>
      </c>
      <c r="E665" s="303">
        <v>10</v>
      </c>
      <c r="F665" s="1052"/>
      <c r="G665" s="752">
        <f t="shared" si="40"/>
        <v>0</v>
      </c>
    </row>
    <row r="666" spans="1:7">
      <c r="A666" s="432">
        <v>3.3780000000000001</v>
      </c>
      <c r="B666" s="522" t="str">
        <f t="shared" si="41"/>
        <v>B.03.02.01</v>
      </c>
      <c r="C666" s="535" t="s">
        <v>359</v>
      </c>
      <c r="D666" s="303" t="s">
        <v>105</v>
      </c>
      <c r="E666" s="303">
        <v>6</v>
      </c>
      <c r="F666" s="1052"/>
      <c r="G666" s="752">
        <f t="shared" si="40"/>
        <v>0</v>
      </c>
    </row>
    <row r="667" spans="1:7">
      <c r="A667" s="432">
        <v>3.379</v>
      </c>
      <c r="B667" s="522" t="str">
        <f t="shared" si="41"/>
        <v>B.03.02.01</v>
      </c>
      <c r="C667" s="535" t="s">
        <v>360</v>
      </c>
      <c r="D667" s="303" t="s">
        <v>105</v>
      </c>
      <c r="E667" s="303">
        <v>2</v>
      </c>
      <c r="F667" s="1052"/>
      <c r="G667" s="752">
        <f t="shared" si="40"/>
        <v>0</v>
      </c>
    </row>
    <row r="668" spans="1:7">
      <c r="A668" s="525">
        <v>3.38</v>
      </c>
      <c r="B668" s="522" t="str">
        <f t="shared" si="41"/>
        <v>B.03.02.01</v>
      </c>
      <c r="C668" s="535" t="s">
        <v>361</v>
      </c>
      <c r="D668" s="303" t="s">
        <v>105</v>
      </c>
      <c r="E668" s="303">
        <v>1</v>
      </c>
      <c r="F668" s="1052"/>
      <c r="G668" s="752">
        <f t="shared" si="40"/>
        <v>0</v>
      </c>
    </row>
    <row r="669" spans="1:7" ht="15" customHeight="1">
      <c r="A669" s="432">
        <v>3.3809999999999998</v>
      </c>
      <c r="B669" s="522" t="str">
        <f t="shared" si="41"/>
        <v>B.03.02.01</v>
      </c>
      <c r="C669" s="535" t="s">
        <v>362</v>
      </c>
      <c r="D669" s="303" t="s">
        <v>105</v>
      </c>
      <c r="E669" s="303">
        <v>1</v>
      </c>
      <c r="F669" s="1052"/>
      <c r="G669" s="752">
        <f t="shared" si="40"/>
        <v>0</v>
      </c>
    </row>
    <row r="670" spans="1:7">
      <c r="A670" s="432">
        <v>3.3820000000000001</v>
      </c>
      <c r="B670" s="522" t="str">
        <f t="shared" si="41"/>
        <v>B.03.02.01</v>
      </c>
      <c r="C670" s="535" t="s">
        <v>203</v>
      </c>
      <c r="D670" s="303" t="s">
        <v>105</v>
      </c>
      <c r="E670" s="303">
        <v>4</v>
      </c>
      <c r="F670" s="1052"/>
      <c r="G670" s="752">
        <f t="shared" si="40"/>
        <v>0</v>
      </c>
    </row>
    <row r="671" spans="1:7">
      <c r="A671" s="432">
        <v>3.383</v>
      </c>
      <c r="B671" s="522" t="str">
        <f t="shared" si="41"/>
        <v>B.03.02.01</v>
      </c>
      <c r="C671" s="535" t="s">
        <v>363</v>
      </c>
      <c r="D671" s="303" t="s">
        <v>105</v>
      </c>
      <c r="E671" s="303">
        <v>8</v>
      </c>
      <c r="F671" s="1052"/>
      <c r="G671" s="752">
        <f t="shared" si="40"/>
        <v>0</v>
      </c>
    </row>
    <row r="672" spans="1:7">
      <c r="A672" s="432">
        <v>3.3839999999999999</v>
      </c>
      <c r="B672" s="522" t="str">
        <f t="shared" si="41"/>
        <v>B.03.02.01</v>
      </c>
      <c r="C672" s="535" t="s">
        <v>364</v>
      </c>
      <c r="D672" s="303" t="s">
        <v>105</v>
      </c>
      <c r="E672" s="303">
        <v>1</v>
      </c>
      <c r="F672" s="1052"/>
      <c r="G672" s="752">
        <f t="shared" si="40"/>
        <v>0</v>
      </c>
    </row>
    <row r="673" spans="1:7">
      <c r="A673" s="432">
        <v>3.3849999999999998</v>
      </c>
      <c r="B673" s="522" t="str">
        <f t="shared" si="41"/>
        <v>B.03.02.01</v>
      </c>
      <c r="C673" s="535" t="s">
        <v>365</v>
      </c>
      <c r="D673" s="303" t="s">
        <v>105</v>
      </c>
      <c r="E673" s="303">
        <v>1</v>
      </c>
      <c r="F673" s="1052"/>
      <c r="G673" s="752">
        <f t="shared" si="40"/>
        <v>0</v>
      </c>
    </row>
    <row r="674" spans="1:7">
      <c r="A674" s="432">
        <v>3.3860000000000001</v>
      </c>
      <c r="B674" s="522" t="str">
        <f t="shared" si="41"/>
        <v>B.03.02.01</v>
      </c>
      <c r="C674" s="535" t="s">
        <v>366</v>
      </c>
      <c r="D674" s="303" t="s">
        <v>105</v>
      </c>
      <c r="E674" s="303">
        <v>1</v>
      </c>
      <c r="F674" s="1052"/>
      <c r="G674" s="752">
        <f t="shared" si="40"/>
        <v>0</v>
      </c>
    </row>
    <row r="675" spans="1:7">
      <c r="A675" s="432">
        <v>3.387</v>
      </c>
      <c r="B675" s="522" t="str">
        <f t="shared" si="41"/>
        <v>B.03.02.01</v>
      </c>
      <c r="C675" s="535" t="s">
        <v>367</v>
      </c>
      <c r="D675" s="303" t="s">
        <v>105</v>
      </c>
      <c r="E675" s="303">
        <v>1</v>
      </c>
      <c r="F675" s="1052"/>
      <c r="G675" s="752">
        <f t="shared" si="40"/>
        <v>0</v>
      </c>
    </row>
    <row r="676" spans="1:7">
      <c r="A676" s="432">
        <v>3.3879999999999999</v>
      </c>
      <c r="B676" s="522" t="str">
        <f t="shared" si="41"/>
        <v>B.03.02.01</v>
      </c>
      <c r="C676" s="535" t="s">
        <v>368</v>
      </c>
      <c r="D676" s="303" t="s">
        <v>105</v>
      </c>
      <c r="E676" s="303">
        <v>1</v>
      </c>
      <c r="F676" s="1052"/>
      <c r="G676" s="752">
        <f t="shared" si="40"/>
        <v>0</v>
      </c>
    </row>
    <row r="677" spans="1:7" ht="25.5">
      <c r="A677" s="432">
        <v>3.3889999999999998</v>
      </c>
      <c r="B677" s="522" t="str">
        <f t="shared" si="41"/>
        <v>B.03.02.01</v>
      </c>
      <c r="C677" s="535" t="s">
        <v>205</v>
      </c>
      <c r="D677" s="303" t="s">
        <v>105</v>
      </c>
      <c r="E677" s="303">
        <v>11</v>
      </c>
      <c r="F677" s="1052"/>
      <c r="G677" s="752">
        <f t="shared" si="40"/>
        <v>0</v>
      </c>
    </row>
    <row r="678" spans="1:7" ht="15" customHeight="1">
      <c r="A678" s="525">
        <v>3.39</v>
      </c>
      <c r="B678" s="522" t="str">
        <f t="shared" si="41"/>
        <v>B.03.02.01</v>
      </c>
      <c r="C678" s="535" t="s">
        <v>206</v>
      </c>
      <c r="D678" s="303" t="s">
        <v>49</v>
      </c>
      <c r="E678" s="303">
        <v>93.18</v>
      </c>
      <c r="F678" s="1052"/>
      <c r="G678" s="752">
        <f t="shared" si="40"/>
        <v>0</v>
      </c>
    </row>
    <row r="679" spans="1:7">
      <c r="A679" s="432">
        <v>3.391</v>
      </c>
      <c r="B679" s="522" t="str">
        <f t="shared" si="41"/>
        <v>B.03.02.01</v>
      </c>
      <c r="C679" s="535" t="s">
        <v>207</v>
      </c>
      <c r="D679" s="303" t="s">
        <v>149</v>
      </c>
      <c r="E679" s="303">
        <v>4</v>
      </c>
      <c r="F679" s="1052"/>
      <c r="G679" s="752">
        <f t="shared" si="40"/>
        <v>0</v>
      </c>
    </row>
    <row r="680" spans="1:7">
      <c r="A680" s="432">
        <v>3.3919999999999999</v>
      </c>
      <c r="B680" s="522" t="str">
        <f t="shared" si="41"/>
        <v>B.03.02.01</v>
      </c>
      <c r="C680" s="535" t="s">
        <v>208</v>
      </c>
      <c r="D680" s="303" t="s">
        <v>149</v>
      </c>
      <c r="E680" s="303">
        <v>1</v>
      </c>
      <c r="F680" s="1052"/>
      <c r="G680" s="752">
        <f t="shared" si="40"/>
        <v>0</v>
      </c>
    </row>
    <row r="681" spans="1:7">
      <c r="A681" s="1816" t="s">
        <v>209</v>
      </c>
      <c r="B681" s="1817"/>
      <c r="C681" s="1817"/>
      <c r="D681" s="1817"/>
      <c r="E681" s="1817"/>
      <c r="F681" s="818"/>
      <c r="G681" s="821"/>
    </row>
    <row r="682" spans="1:7" ht="15" customHeight="1">
      <c r="A682" s="432">
        <v>3.3929999999999998</v>
      </c>
      <c r="B682" s="522" t="s">
        <v>186</v>
      </c>
      <c r="C682" s="535" t="s">
        <v>135</v>
      </c>
      <c r="D682" s="303" t="s">
        <v>136</v>
      </c>
      <c r="E682" s="303">
        <v>15</v>
      </c>
      <c r="F682" s="1052"/>
      <c r="G682" s="752">
        <f>E682*F682</f>
        <v>0</v>
      </c>
    </row>
    <row r="683" spans="1:7">
      <c r="A683" s="432">
        <v>3.3940000000000001</v>
      </c>
      <c r="B683" s="522" t="str">
        <f>B682</f>
        <v>B.03.02.01</v>
      </c>
      <c r="C683" s="535" t="s">
        <v>139</v>
      </c>
      <c r="D683" s="303" t="s">
        <v>105</v>
      </c>
      <c r="E683" s="303">
        <v>15</v>
      </c>
      <c r="F683" s="1052"/>
      <c r="G683" s="752">
        <f t="shared" ref="G683:G710" si="42">E683*F683</f>
        <v>0</v>
      </c>
    </row>
    <row r="684" spans="1:7">
      <c r="A684" s="432">
        <v>3.395</v>
      </c>
      <c r="B684" s="522" t="str">
        <f t="shared" ref="B684:B710" si="43">B683</f>
        <v>B.03.02.01</v>
      </c>
      <c r="C684" s="535" t="s">
        <v>210</v>
      </c>
      <c r="D684" s="303" t="s">
        <v>149</v>
      </c>
      <c r="E684" s="303">
        <v>7</v>
      </c>
      <c r="F684" s="1052"/>
      <c r="G684" s="752">
        <f t="shared" si="42"/>
        <v>0</v>
      </c>
    </row>
    <row r="685" spans="1:7" ht="45" customHeight="1">
      <c r="A685" s="432">
        <v>3.3959999999999999</v>
      </c>
      <c r="B685" s="522" t="str">
        <f t="shared" si="43"/>
        <v>B.03.02.01</v>
      </c>
      <c r="C685" s="535" t="s">
        <v>369</v>
      </c>
      <c r="D685" s="303" t="s">
        <v>149</v>
      </c>
      <c r="E685" s="303">
        <v>1</v>
      </c>
      <c r="F685" s="1052"/>
      <c r="G685" s="752">
        <f t="shared" si="42"/>
        <v>0</v>
      </c>
    </row>
    <row r="686" spans="1:7" ht="45" customHeight="1">
      <c r="A686" s="432">
        <v>3.3969999999999998</v>
      </c>
      <c r="B686" s="522" t="str">
        <f t="shared" si="43"/>
        <v>B.03.02.01</v>
      </c>
      <c r="C686" s="535" t="s">
        <v>370</v>
      </c>
      <c r="D686" s="303" t="s">
        <v>149</v>
      </c>
      <c r="E686" s="303">
        <v>3</v>
      </c>
      <c r="F686" s="1052"/>
      <c r="G686" s="752">
        <f t="shared" si="42"/>
        <v>0</v>
      </c>
    </row>
    <row r="687" spans="1:7" ht="45" customHeight="1">
      <c r="A687" s="432">
        <v>3.3980000000000001</v>
      </c>
      <c r="B687" s="522" t="str">
        <f t="shared" si="43"/>
        <v>B.03.02.01</v>
      </c>
      <c r="C687" s="535" t="s">
        <v>371</v>
      </c>
      <c r="D687" s="303" t="s">
        <v>149</v>
      </c>
      <c r="E687" s="303">
        <v>1</v>
      </c>
      <c r="F687" s="1052"/>
      <c r="G687" s="752">
        <f t="shared" si="42"/>
        <v>0</v>
      </c>
    </row>
    <row r="688" spans="1:7" ht="25.5">
      <c r="A688" s="432">
        <v>3.399</v>
      </c>
      <c r="B688" s="522" t="str">
        <f t="shared" si="43"/>
        <v>B.03.02.01</v>
      </c>
      <c r="C688" s="535" t="s">
        <v>372</v>
      </c>
      <c r="D688" s="303" t="s">
        <v>149</v>
      </c>
      <c r="E688" s="303">
        <v>1</v>
      </c>
      <c r="F688" s="1052"/>
      <c r="G688" s="752">
        <f t="shared" si="42"/>
        <v>0</v>
      </c>
    </row>
    <row r="689" spans="1:7">
      <c r="A689" s="525">
        <v>3.4</v>
      </c>
      <c r="B689" s="522" t="str">
        <f t="shared" si="43"/>
        <v>B.03.02.01</v>
      </c>
      <c r="C689" s="535" t="s">
        <v>213</v>
      </c>
      <c r="D689" s="303" t="s">
        <v>105</v>
      </c>
      <c r="E689" s="303">
        <v>5</v>
      </c>
      <c r="F689" s="1052"/>
      <c r="G689" s="752">
        <f t="shared" si="42"/>
        <v>0</v>
      </c>
    </row>
    <row r="690" spans="1:7">
      <c r="A690" s="432">
        <v>3.4009999999999998</v>
      </c>
      <c r="B690" s="522" t="str">
        <f t="shared" si="43"/>
        <v>B.03.02.01</v>
      </c>
      <c r="C690" s="535" t="s">
        <v>214</v>
      </c>
      <c r="D690" s="303" t="s">
        <v>105</v>
      </c>
      <c r="E690" s="303">
        <v>5</v>
      </c>
      <c r="F690" s="1052"/>
      <c r="G690" s="752">
        <f t="shared" si="42"/>
        <v>0</v>
      </c>
    </row>
    <row r="691" spans="1:7">
      <c r="A691" s="432">
        <v>3.4020000000000001</v>
      </c>
      <c r="B691" s="522" t="str">
        <f t="shared" si="43"/>
        <v>B.03.02.01</v>
      </c>
      <c r="C691" s="535" t="s">
        <v>215</v>
      </c>
      <c r="D691" s="303" t="s">
        <v>105</v>
      </c>
      <c r="E691" s="303">
        <v>5</v>
      </c>
      <c r="F691" s="1052"/>
      <c r="G691" s="752">
        <f t="shared" si="42"/>
        <v>0</v>
      </c>
    </row>
    <row r="692" spans="1:7" ht="15" customHeight="1">
      <c r="A692" s="432">
        <v>3.403</v>
      </c>
      <c r="B692" s="522" t="str">
        <f t="shared" si="43"/>
        <v>B.03.02.01</v>
      </c>
      <c r="C692" s="535" t="s">
        <v>373</v>
      </c>
      <c r="D692" s="303" t="s">
        <v>105</v>
      </c>
      <c r="E692" s="303">
        <v>5</v>
      </c>
      <c r="F692" s="1052"/>
      <c r="G692" s="752">
        <f t="shared" si="42"/>
        <v>0</v>
      </c>
    </row>
    <row r="693" spans="1:7">
      <c r="A693" s="432">
        <v>3.4039999999999999</v>
      </c>
      <c r="B693" s="522" t="str">
        <f t="shared" si="43"/>
        <v>B.03.02.01</v>
      </c>
      <c r="C693" s="535" t="s">
        <v>217</v>
      </c>
      <c r="D693" s="303" t="s">
        <v>28</v>
      </c>
      <c r="E693" s="303">
        <v>55</v>
      </c>
      <c r="F693" s="1052"/>
      <c r="G693" s="752">
        <f t="shared" si="42"/>
        <v>0</v>
      </c>
    </row>
    <row r="694" spans="1:7" ht="15" customHeight="1">
      <c r="A694" s="432">
        <v>3.4049999999999998</v>
      </c>
      <c r="B694" s="522" t="str">
        <f t="shared" si="43"/>
        <v>B.03.02.01</v>
      </c>
      <c r="C694" s="535" t="s">
        <v>218</v>
      </c>
      <c r="D694" s="303" t="s">
        <v>28</v>
      </c>
      <c r="E694" s="303">
        <v>55</v>
      </c>
      <c r="F694" s="1052"/>
      <c r="G694" s="752">
        <f t="shared" si="42"/>
        <v>0</v>
      </c>
    </row>
    <row r="695" spans="1:7" ht="15" customHeight="1">
      <c r="A695" s="432">
        <v>3.4060000000000001</v>
      </c>
      <c r="B695" s="522" t="str">
        <f t="shared" si="43"/>
        <v>B.03.02.01</v>
      </c>
      <c r="C695" s="535" t="s">
        <v>219</v>
      </c>
      <c r="D695" s="303" t="s">
        <v>28</v>
      </c>
      <c r="E695" s="303">
        <v>41</v>
      </c>
      <c r="F695" s="1052"/>
      <c r="G695" s="752">
        <f t="shared" si="42"/>
        <v>0</v>
      </c>
    </row>
    <row r="696" spans="1:7" ht="15" customHeight="1">
      <c r="A696" s="432">
        <v>3.407</v>
      </c>
      <c r="B696" s="522" t="str">
        <f t="shared" si="43"/>
        <v>B.03.02.01</v>
      </c>
      <c r="C696" s="535" t="s">
        <v>374</v>
      </c>
      <c r="D696" s="303" t="s">
        <v>28</v>
      </c>
      <c r="E696" s="303">
        <v>14</v>
      </c>
      <c r="F696" s="1052"/>
      <c r="G696" s="752">
        <f t="shared" si="42"/>
        <v>0</v>
      </c>
    </row>
    <row r="697" spans="1:7" ht="27.75" customHeight="1">
      <c r="A697" s="432">
        <v>3.4079999999999999</v>
      </c>
      <c r="B697" s="522" t="str">
        <f t="shared" si="43"/>
        <v>B.03.02.01</v>
      </c>
      <c r="C697" s="535" t="s">
        <v>220</v>
      </c>
      <c r="D697" s="303" t="s">
        <v>28</v>
      </c>
      <c r="E697" s="303">
        <v>8</v>
      </c>
      <c r="F697" s="1052"/>
      <c r="G697" s="752">
        <f t="shared" si="42"/>
        <v>0</v>
      </c>
    </row>
    <row r="698" spans="1:7" ht="25.5">
      <c r="A698" s="432">
        <v>3.40900000000001</v>
      </c>
      <c r="B698" s="522" t="str">
        <f t="shared" si="43"/>
        <v>B.03.02.01</v>
      </c>
      <c r="C698" s="535" t="s">
        <v>375</v>
      </c>
      <c r="D698" s="303" t="s">
        <v>28</v>
      </c>
      <c r="E698" s="303">
        <v>6</v>
      </c>
      <c r="F698" s="1052"/>
      <c r="G698" s="752">
        <f t="shared" si="42"/>
        <v>0</v>
      </c>
    </row>
    <row r="699" spans="1:7" ht="25.5">
      <c r="A699" s="525">
        <v>3.4100000000000099</v>
      </c>
      <c r="B699" s="522" t="str">
        <f t="shared" si="43"/>
        <v>B.03.02.01</v>
      </c>
      <c r="C699" s="535" t="s">
        <v>376</v>
      </c>
      <c r="D699" s="303" t="s">
        <v>28</v>
      </c>
      <c r="E699" s="303">
        <v>6</v>
      </c>
      <c r="F699" s="1052"/>
      <c r="G699" s="752">
        <f t="shared" si="42"/>
        <v>0</v>
      </c>
    </row>
    <row r="700" spans="1:7">
      <c r="A700" s="432">
        <v>3.4110000000000098</v>
      </c>
      <c r="B700" s="522" t="str">
        <f t="shared" si="43"/>
        <v>B.03.02.01</v>
      </c>
      <c r="C700" s="535" t="s">
        <v>221</v>
      </c>
      <c r="D700" s="303" t="s">
        <v>105</v>
      </c>
      <c r="E700" s="303">
        <v>3</v>
      </c>
      <c r="F700" s="1052"/>
      <c r="G700" s="752">
        <f t="shared" si="42"/>
        <v>0</v>
      </c>
    </row>
    <row r="701" spans="1:7">
      <c r="A701" s="432">
        <v>3.4120000000000101</v>
      </c>
      <c r="B701" s="522" t="str">
        <f t="shared" si="43"/>
        <v>B.03.02.01</v>
      </c>
      <c r="C701" s="535" t="s">
        <v>222</v>
      </c>
      <c r="D701" s="303" t="s">
        <v>105</v>
      </c>
      <c r="E701" s="303">
        <v>10</v>
      </c>
      <c r="F701" s="1052"/>
      <c r="G701" s="752">
        <f t="shared" si="42"/>
        <v>0</v>
      </c>
    </row>
    <row r="702" spans="1:7">
      <c r="A702" s="432">
        <v>3.41300000000001</v>
      </c>
      <c r="B702" s="522" t="str">
        <f t="shared" si="43"/>
        <v>B.03.02.01</v>
      </c>
      <c r="C702" s="535" t="s">
        <v>223</v>
      </c>
      <c r="D702" s="303" t="s">
        <v>105</v>
      </c>
      <c r="E702" s="303">
        <v>8</v>
      </c>
      <c r="F702" s="1052"/>
      <c r="G702" s="752">
        <f t="shared" si="42"/>
        <v>0</v>
      </c>
    </row>
    <row r="703" spans="1:7">
      <c r="A703" s="432">
        <v>3.4140000000000099</v>
      </c>
      <c r="B703" s="522" t="str">
        <f t="shared" si="43"/>
        <v>B.03.02.01</v>
      </c>
      <c r="C703" s="535" t="s">
        <v>377</v>
      </c>
      <c r="D703" s="303" t="s">
        <v>105</v>
      </c>
      <c r="E703" s="303">
        <v>2</v>
      </c>
      <c r="F703" s="1052"/>
      <c r="G703" s="752">
        <f t="shared" si="42"/>
        <v>0</v>
      </c>
    </row>
    <row r="704" spans="1:7">
      <c r="A704" s="432">
        <v>3.4150000000000098</v>
      </c>
      <c r="B704" s="522" t="str">
        <f t="shared" si="43"/>
        <v>B.03.02.01</v>
      </c>
      <c r="C704" s="535" t="s">
        <v>224</v>
      </c>
      <c r="D704" s="303" t="s">
        <v>28</v>
      </c>
      <c r="E704" s="303">
        <v>55</v>
      </c>
      <c r="F704" s="1052"/>
      <c r="G704" s="752">
        <f t="shared" si="42"/>
        <v>0</v>
      </c>
    </row>
    <row r="705" spans="1:7">
      <c r="A705" s="432">
        <v>3.4160000000000101</v>
      </c>
      <c r="B705" s="522" t="str">
        <f t="shared" si="43"/>
        <v>B.03.02.01</v>
      </c>
      <c r="C705" s="535" t="s">
        <v>225</v>
      </c>
      <c r="D705" s="303" t="s">
        <v>28</v>
      </c>
      <c r="E705" s="303">
        <v>41</v>
      </c>
      <c r="F705" s="1052"/>
      <c r="G705" s="752">
        <f t="shared" si="42"/>
        <v>0</v>
      </c>
    </row>
    <row r="706" spans="1:7">
      <c r="A706" s="432">
        <v>3.41700000000001</v>
      </c>
      <c r="B706" s="522" t="str">
        <f t="shared" si="43"/>
        <v>B.03.02.01</v>
      </c>
      <c r="C706" s="535" t="s">
        <v>378</v>
      </c>
      <c r="D706" s="303" t="s">
        <v>28</v>
      </c>
      <c r="E706" s="303">
        <v>14</v>
      </c>
      <c r="F706" s="1052"/>
      <c r="G706" s="752">
        <f t="shared" si="42"/>
        <v>0</v>
      </c>
    </row>
    <row r="707" spans="1:7">
      <c r="A707" s="432">
        <v>3.4180000000000099</v>
      </c>
      <c r="B707" s="522" t="str">
        <f t="shared" si="43"/>
        <v>B.03.02.01</v>
      </c>
      <c r="C707" s="535" t="s">
        <v>226</v>
      </c>
      <c r="D707" s="303" t="s">
        <v>149</v>
      </c>
      <c r="E707" s="303">
        <v>1</v>
      </c>
      <c r="F707" s="1052"/>
      <c r="G707" s="752">
        <f t="shared" si="42"/>
        <v>0</v>
      </c>
    </row>
    <row r="708" spans="1:7">
      <c r="A708" s="432">
        <v>3.4190000000000098</v>
      </c>
      <c r="B708" s="522" t="str">
        <f t="shared" si="43"/>
        <v>B.03.02.01</v>
      </c>
      <c r="C708" s="535" t="s">
        <v>227</v>
      </c>
      <c r="D708" s="303" t="s">
        <v>149</v>
      </c>
      <c r="E708" s="303">
        <v>1</v>
      </c>
      <c r="F708" s="1052"/>
      <c r="G708" s="752">
        <f t="shared" si="42"/>
        <v>0</v>
      </c>
    </row>
    <row r="709" spans="1:7" ht="25.5">
      <c r="A709" s="525">
        <v>3.4200000000000101</v>
      </c>
      <c r="B709" s="522" t="str">
        <f t="shared" si="43"/>
        <v>B.03.02.01</v>
      </c>
      <c r="C709" s="535" t="s">
        <v>228</v>
      </c>
      <c r="D709" s="303" t="s">
        <v>149</v>
      </c>
      <c r="E709" s="303">
        <v>1</v>
      </c>
      <c r="F709" s="1052"/>
      <c r="G709" s="752">
        <f t="shared" si="42"/>
        <v>0</v>
      </c>
    </row>
    <row r="710" spans="1:7">
      <c r="A710" s="432">
        <v>3.42100000000001</v>
      </c>
      <c r="B710" s="522" t="str">
        <f t="shared" si="43"/>
        <v>B.03.02.01</v>
      </c>
      <c r="C710" s="535" t="s">
        <v>229</v>
      </c>
      <c r="D710" s="303" t="s">
        <v>149</v>
      </c>
      <c r="E710" s="303">
        <v>1</v>
      </c>
      <c r="F710" s="1052"/>
      <c r="G710" s="752">
        <f t="shared" si="42"/>
        <v>0</v>
      </c>
    </row>
    <row r="711" spans="1:7">
      <c r="A711" s="491"/>
      <c r="B711" s="465"/>
      <c r="C711" s="79"/>
      <c r="D711" s="465"/>
      <c r="E711" s="465"/>
      <c r="F711" s="465"/>
      <c r="G711" s="442"/>
    </row>
    <row r="712" spans="1:7" ht="15" customHeight="1">
      <c r="A712" s="1339" t="s">
        <v>1868</v>
      </c>
      <c r="B712" s="1340"/>
      <c r="C712" s="1341"/>
      <c r="D712" s="1370" t="s">
        <v>1900</v>
      </c>
      <c r="E712" s="1778"/>
      <c r="F712" s="1778"/>
      <c r="G712" s="1371"/>
    </row>
    <row r="713" spans="1:7">
      <c r="A713" s="1342"/>
      <c r="B713" s="1343"/>
      <c r="C713" s="1344"/>
      <c r="D713" s="1372"/>
      <c r="E713" s="1779"/>
      <c r="F713" s="1779"/>
      <c r="G713" s="1373"/>
    </row>
    <row r="714" spans="1:7" ht="15" customHeight="1">
      <c r="A714" s="1342"/>
      <c r="B714" s="1343"/>
      <c r="C714" s="1344"/>
      <c r="D714" s="1370" t="s">
        <v>44</v>
      </c>
      <c r="E714" s="1778"/>
      <c r="F714" s="1778"/>
      <c r="G714" s="1371"/>
    </row>
    <row r="715" spans="1:7" ht="30" customHeight="1" thickBot="1">
      <c r="A715" s="1345"/>
      <c r="B715" s="1346"/>
      <c r="C715" s="1347"/>
      <c r="D715" s="1418" t="s">
        <v>1928</v>
      </c>
      <c r="E715" s="1752"/>
      <c r="F715" s="1752"/>
      <c r="G715" s="1419"/>
    </row>
    <row r="716" spans="1:7" ht="15.75" thickTop="1">
      <c r="A716" s="1376" t="s">
        <v>13</v>
      </c>
      <c r="B716" s="429" t="s">
        <v>14</v>
      </c>
      <c r="C716" s="1405" t="s">
        <v>15</v>
      </c>
      <c r="D716" s="430" t="s">
        <v>16</v>
      </c>
      <c r="E716" s="501" t="s">
        <v>17</v>
      </c>
      <c r="F716" s="502" t="s">
        <v>1822</v>
      </c>
      <c r="G716" s="503" t="s">
        <v>1823</v>
      </c>
    </row>
    <row r="717" spans="1:7">
      <c r="A717" s="1377"/>
      <c r="B717" s="430" t="s">
        <v>18</v>
      </c>
      <c r="C717" s="1406"/>
      <c r="D717" s="430" t="s">
        <v>19</v>
      </c>
      <c r="E717" s="501" t="s">
        <v>20</v>
      </c>
      <c r="F717" s="502" t="s">
        <v>1828</v>
      </c>
      <c r="G717" s="503"/>
    </row>
    <row r="718" spans="1:7">
      <c r="A718" s="1378"/>
      <c r="B718" s="504"/>
      <c r="C718" s="1407"/>
      <c r="D718" s="431"/>
      <c r="E718" s="505"/>
      <c r="F718" s="506" t="s">
        <v>21</v>
      </c>
      <c r="G718" s="507" t="s">
        <v>21</v>
      </c>
    </row>
    <row r="719" spans="1:7">
      <c r="A719" s="432">
        <v>1</v>
      </c>
      <c r="B719" s="433">
        <v>2</v>
      </c>
      <c r="C719" s="21">
        <v>3</v>
      </c>
      <c r="D719" s="433">
        <v>4</v>
      </c>
      <c r="E719" s="433">
        <v>5</v>
      </c>
      <c r="F719" s="508">
        <v>6</v>
      </c>
      <c r="G719" s="509">
        <v>7</v>
      </c>
    </row>
    <row r="720" spans="1:7">
      <c r="A720" s="425"/>
      <c r="B720" s="430"/>
      <c r="C720" s="22"/>
      <c r="D720" s="430"/>
      <c r="E720" s="430"/>
      <c r="F720" s="510"/>
      <c r="G720" s="503"/>
    </row>
    <row r="721" spans="1:7">
      <c r="A721" s="907"/>
      <c r="B721" s="1768" t="s">
        <v>230</v>
      </c>
      <c r="C721" s="1768"/>
      <c r="D721" s="1768"/>
      <c r="E721" s="1768"/>
      <c r="F721" s="1768"/>
      <c r="G721" s="966">
        <f>SUM(G723:G817)</f>
        <v>0</v>
      </c>
    </row>
    <row r="722" spans="1:7">
      <c r="A722" s="1818" t="s">
        <v>231</v>
      </c>
      <c r="B722" s="1819"/>
      <c r="C722" s="1819"/>
      <c r="D722" s="1819"/>
      <c r="E722" s="1819"/>
      <c r="F722" s="822"/>
      <c r="G722" s="823"/>
    </row>
    <row r="723" spans="1:7">
      <c r="A723" s="526">
        <v>3.4220000000000002</v>
      </c>
      <c r="B723" s="522" t="s">
        <v>232</v>
      </c>
      <c r="C723" s="521" t="s">
        <v>233</v>
      </c>
      <c r="D723" s="527" t="s">
        <v>149</v>
      </c>
      <c r="E723" s="527">
        <v>1</v>
      </c>
      <c r="F723" s="1051"/>
      <c r="G723" s="753">
        <f>E723*F723</f>
        <v>0</v>
      </c>
    </row>
    <row r="724" spans="1:7">
      <c r="A724" s="1820" t="s">
        <v>234</v>
      </c>
      <c r="B724" s="1821"/>
      <c r="C724" s="1821"/>
      <c r="D724" s="1821"/>
      <c r="E724" s="1821"/>
      <c r="F724" s="818"/>
      <c r="G724" s="819"/>
    </row>
    <row r="725" spans="1:7">
      <c r="A725" s="526">
        <v>3.423</v>
      </c>
      <c r="B725" s="522" t="s">
        <v>232</v>
      </c>
      <c r="C725" s="521" t="s">
        <v>379</v>
      </c>
      <c r="D725" s="527" t="s">
        <v>149</v>
      </c>
      <c r="E725" s="527">
        <v>1</v>
      </c>
      <c r="F725" s="1051"/>
      <c r="G725" s="753">
        <f>E725*F725</f>
        <v>0</v>
      </c>
    </row>
    <row r="726" spans="1:7">
      <c r="A726" s="526">
        <v>3.4239999999999999</v>
      </c>
      <c r="B726" s="522" t="s">
        <v>232</v>
      </c>
      <c r="C726" s="521" t="s">
        <v>380</v>
      </c>
      <c r="D726" s="527" t="s">
        <v>149</v>
      </c>
      <c r="E726" s="527">
        <v>1</v>
      </c>
      <c r="F726" s="1051"/>
      <c r="G726" s="753">
        <f t="shared" ref="G726:G729" si="44">E726*F726</f>
        <v>0</v>
      </c>
    </row>
    <row r="727" spans="1:7">
      <c r="A727" s="526">
        <v>3.4249999999999998</v>
      </c>
      <c r="B727" s="522" t="s">
        <v>232</v>
      </c>
      <c r="C727" s="521" t="s">
        <v>381</v>
      </c>
      <c r="D727" s="527" t="s">
        <v>149</v>
      </c>
      <c r="E727" s="527">
        <v>1</v>
      </c>
      <c r="F727" s="1051"/>
      <c r="G727" s="753">
        <f t="shared" si="44"/>
        <v>0</v>
      </c>
    </row>
    <row r="728" spans="1:7">
      <c r="A728" s="526">
        <v>3.4260000000000002</v>
      </c>
      <c r="B728" s="522" t="s">
        <v>232</v>
      </c>
      <c r="C728" s="521" t="s">
        <v>382</v>
      </c>
      <c r="D728" s="527" t="s">
        <v>149</v>
      </c>
      <c r="E728" s="527">
        <v>1</v>
      </c>
      <c r="F728" s="1051"/>
      <c r="G728" s="753">
        <f t="shared" si="44"/>
        <v>0</v>
      </c>
    </row>
    <row r="729" spans="1:7">
      <c r="A729" s="526">
        <v>3.427</v>
      </c>
      <c r="B729" s="522" t="s">
        <v>232</v>
      </c>
      <c r="C729" s="521" t="s">
        <v>383</v>
      </c>
      <c r="D729" s="527" t="s">
        <v>149</v>
      </c>
      <c r="E729" s="527">
        <v>1</v>
      </c>
      <c r="F729" s="1051"/>
      <c r="G729" s="753">
        <f t="shared" si="44"/>
        <v>0</v>
      </c>
    </row>
    <row r="730" spans="1:7">
      <c r="A730" s="1820" t="s">
        <v>244</v>
      </c>
      <c r="B730" s="1821"/>
      <c r="C730" s="1821"/>
      <c r="D730" s="1821"/>
      <c r="E730" s="1821"/>
      <c r="F730" s="818"/>
      <c r="G730" s="819"/>
    </row>
    <row r="731" spans="1:7" ht="25.5">
      <c r="A731" s="526">
        <v>3.4279999999999999</v>
      </c>
      <c r="B731" s="522" t="s">
        <v>232</v>
      </c>
      <c r="C731" s="521" t="s">
        <v>384</v>
      </c>
      <c r="D731" s="527" t="s">
        <v>28</v>
      </c>
      <c r="E731" s="527">
        <v>39</v>
      </c>
      <c r="F731" s="1051"/>
      <c r="G731" s="752">
        <f>E731*F731</f>
        <v>0</v>
      </c>
    </row>
    <row r="732" spans="1:7" ht="25.5">
      <c r="A732" s="526">
        <v>3.4289999999999998</v>
      </c>
      <c r="B732" s="522" t="s">
        <v>232</v>
      </c>
      <c r="C732" s="521" t="s">
        <v>385</v>
      </c>
      <c r="D732" s="527" t="s">
        <v>28</v>
      </c>
      <c r="E732" s="527">
        <v>28</v>
      </c>
      <c r="F732" s="1051"/>
      <c r="G732" s="752">
        <f t="shared" ref="G732:G763" si="45">E732*F732</f>
        <v>0</v>
      </c>
    </row>
    <row r="733" spans="1:7" ht="25.5">
      <c r="A733" s="528">
        <v>3.43</v>
      </c>
      <c r="B733" s="522" t="s">
        <v>232</v>
      </c>
      <c r="C733" s="521" t="s">
        <v>245</v>
      </c>
      <c r="D733" s="527" t="s">
        <v>28</v>
      </c>
      <c r="E733" s="527">
        <v>81</v>
      </c>
      <c r="F733" s="1051"/>
      <c r="G733" s="752">
        <f t="shared" si="45"/>
        <v>0</v>
      </c>
    </row>
    <row r="734" spans="1:7" ht="25.5">
      <c r="A734" s="526">
        <v>3.431</v>
      </c>
      <c r="B734" s="522" t="s">
        <v>232</v>
      </c>
      <c r="C734" s="521" t="s">
        <v>386</v>
      </c>
      <c r="D734" s="527" t="s">
        <v>28</v>
      </c>
      <c r="E734" s="527">
        <v>134</v>
      </c>
      <c r="F734" s="1051"/>
      <c r="G734" s="752">
        <f t="shared" si="45"/>
        <v>0</v>
      </c>
    </row>
    <row r="735" spans="1:7" ht="25.5">
      <c r="A735" s="526">
        <v>3.4319999999999999</v>
      </c>
      <c r="B735" s="522" t="s">
        <v>232</v>
      </c>
      <c r="C735" s="521" t="s">
        <v>246</v>
      </c>
      <c r="D735" s="527" t="s">
        <v>28</v>
      </c>
      <c r="E735" s="527">
        <v>1856</v>
      </c>
      <c r="F735" s="1051"/>
      <c r="G735" s="752">
        <f t="shared" si="45"/>
        <v>0</v>
      </c>
    </row>
    <row r="736" spans="1:7" ht="25.5">
      <c r="A736" s="526">
        <v>3.4329999999999998</v>
      </c>
      <c r="B736" s="522" t="s">
        <v>232</v>
      </c>
      <c r="C736" s="521" t="s">
        <v>247</v>
      </c>
      <c r="D736" s="527" t="s">
        <v>28</v>
      </c>
      <c r="E736" s="527">
        <v>56</v>
      </c>
      <c r="F736" s="1051"/>
      <c r="G736" s="752">
        <f t="shared" si="45"/>
        <v>0</v>
      </c>
    </row>
    <row r="737" spans="1:7">
      <c r="A737" s="526">
        <v>3.4340000000000002</v>
      </c>
      <c r="B737" s="522" t="s">
        <v>232</v>
      </c>
      <c r="C737" s="521" t="s">
        <v>248</v>
      </c>
      <c r="D737" s="527" t="s">
        <v>28</v>
      </c>
      <c r="E737" s="527">
        <v>6</v>
      </c>
      <c r="F737" s="1051"/>
      <c r="G737" s="752">
        <f t="shared" si="45"/>
        <v>0</v>
      </c>
    </row>
    <row r="738" spans="1:7">
      <c r="A738" s="526">
        <v>3.4350000000000001</v>
      </c>
      <c r="B738" s="522" t="s">
        <v>232</v>
      </c>
      <c r="C738" s="521" t="s">
        <v>249</v>
      </c>
      <c r="D738" s="527" t="s">
        <v>28</v>
      </c>
      <c r="E738" s="527">
        <v>6</v>
      </c>
      <c r="F738" s="1051"/>
      <c r="G738" s="752">
        <f t="shared" si="45"/>
        <v>0</v>
      </c>
    </row>
    <row r="739" spans="1:7" ht="25.5">
      <c r="A739" s="526">
        <v>3.4359999999999999</v>
      </c>
      <c r="B739" s="522" t="s">
        <v>232</v>
      </c>
      <c r="C739" s="521" t="s">
        <v>250</v>
      </c>
      <c r="D739" s="527" t="s">
        <v>28</v>
      </c>
      <c r="E739" s="527">
        <v>118</v>
      </c>
      <c r="F739" s="1051"/>
      <c r="G739" s="752">
        <f t="shared" si="45"/>
        <v>0</v>
      </c>
    </row>
    <row r="740" spans="1:7">
      <c r="A740" s="526">
        <v>3.4369999999999998</v>
      </c>
      <c r="B740" s="522" t="s">
        <v>232</v>
      </c>
      <c r="C740" s="521" t="s">
        <v>251</v>
      </c>
      <c r="D740" s="527" t="s">
        <v>149</v>
      </c>
      <c r="E740" s="527">
        <v>1</v>
      </c>
      <c r="F740" s="1051"/>
      <c r="G740" s="752">
        <f t="shared" si="45"/>
        <v>0</v>
      </c>
    </row>
    <row r="741" spans="1:7">
      <c r="A741" s="526">
        <v>3.4380000000000002</v>
      </c>
      <c r="B741" s="522" t="s">
        <v>232</v>
      </c>
      <c r="C741" s="521" t="s">
        <v>264</v>
      </c>
      <c r="D741" s="527" t="s">
        <v>105</v>
      </c>
      <c r="E741" s="527">
        <v>8</v>
      </c>
      <c r="F741" s="1051"/>
      <c r="G741" s="752">
        <f t="shared" si="45"/>
        <v>0</v>
      </c>
    </row>
    <row r="742" spans="1:7">
      <c r="A742" s="526">
        <v>3.4390000000000001</v>
      </c>
      <c r="B742" s="522" t="s">
        <v>232</v>
      </c>
      <c r="C742" s="521" t="s">
        <v>252</v>
      </c>
      <c r="D742" s="527" t="s">
        <v>105</v>
      </c>
      <c r="E742" s="527">
        <v>131</v>
      </c>
      <c r="F742" s="1051"/>
      <c r="G742" s="752">
        <f t="shared" si="45"/>
        <v>0</v>
      </c>
    </row>
    <row r="743" spans="1:7">
      <c r="A743" s="528">
        <v>3.44</v>
      </c>
      <c r="B743" s="522" t="s">
        <v>232</v>
      </c>
      <c r="C743" s="521" t="s">
        <v>253</v>
      </c>
      <c r="D743" s="527" t="s">
        <v>149</v>
      </c>
      <c r="E743" s="527">
        <v>14</v>
      </c>
      <c r="F743" s="1051"/>
      <c r="G743" s="752">
        <f t="shared" si="45"/>
        <v>0</v>
      </c>
    </row>
    <row r="744" spans="1:7">
      <c r="A744" s="526">
        <v>3.4409999999999998</v>
      </c>
      <c r="B744" s="522" t="s">
        <v>232</v>
      </c>
      <c r="C744" s="521" t="s">
        <v>254</v>
      </c>
      <c r="D744" s="527" t="s">
        <v>149</v>
      </c>
      <c r="E744" s="527">
        <v>51</v>
      </c>
      <c r="F744" s="1051"/>
      <c r="G744" s="752">
        <f t="shared" si="45"/>
        <v>0</v>
      </c>
    </row>
    <row r="745" spans="1:7">
      <c r="A745" s="526">
        <v>3.4420000000000002</v>
      </c>
      <c r="B745" s="522" t="s">
        <v>232</v>
      </c>
      <c r="C745" s="521" t="s">
        <v>255</v>
      </c>
      <c r="D745" s="527" t="s">
        <v>149</v>
      </c>
      <c r="E745" s="527">
        <v>52</v>
      </c>
      <c r="F745" s="1051"/>
      <c r="G745" s="752">
        <f t="shared" si="45"/>
        <v>0</v>
      </c>
    </row>
    <row r="746" spans="1:7">
      <c r="A746" s="526">
        <v>3.4430000000000001</v>
      </c>
      <c r="B746" s="522" t="s">
        <v>232</v>
      </c>
      <c r="C746" s="521" t="s">
        <v>387</v>
      </c>
      <c r="D746" s="527" t="s">
        <v>149</v>
      </c>
      <c r="E746" s="527">
        <v>2</v>
      </c>
      <c r="F746" s="1051"/>
      <c r="G746" s="752">
        <f t="shared" si="45"/>
        <v>0</v>
      </c>
    </row>
    <row r="747" spans="1:7">
      <c r="A747" s="526">
        <v>3.444</v>
      </c>
      <c r="B747" s="522" t="s">
        <v>232</v>
      </c>
      <c r="C747" s="521" t="s">
        <v>388</v>
      </c>
      <c r="D747" s="527" t="s">
        <v>149</v>
      </c>
      <c r="E747" s="527">
        <v>12</v>
      </c>
      <c r="F747" s="1051"/>
      <c r="G747" s="752">
        <f t="shared" si="45"/>
        <v>0</v>
      </c>
    </row>
    <row r="748" spans="1:7">
      <c r="A748" s="526">
        <v>3.4449999999999998</v>
      </c>
      <c r="B748" s="522" t="s">
        <v>232</v>
      </c>
      <c r="C748" s="521" t="s">
        <v>389</v>
      </c>
      <c r="D748" s="527" t="s">
        <v>149</v>
      </c>
      <c r="E748" s="527">
        <v>1</v>
      </c>
      <c r="F748" s="1051"/>
      <c r="G748" s="752">
        <f t="shared" si="45"/>
        <v>0</v>
      </c>
    </row>
    <row r="749" spans="1:7">
      <c r="A749" s="526">
        <v>3.4460000000000002</v>
      </c>
      <c r="B749" s="522" t="s">
        <v>232</v>
      </c>
      <c r="C749" s="521" t="s">
        <v>390</v>
      </c>
      <c r="D749" s="527" t="s">
        <v>149</v>
      </c>
      <c r="E749" s="527">
        <v>2</v>
      </c>
      <c r="F749" s="1051"/>
      <c r="G749" s="752">
        <f t="shared" si="45"/>
        <v>0</v>
      </c>
    </row>
    <row r="750" spans="1:7">
      <c r="A750" s="1816" t="s">
        <v>257</v>
      </c>
      <c r="B750" s="1817"/>
      <c r="C750" s="1817"/>
      <c r="D750" s="1817"/>
      <c r="E750" s="1817"/>
      <c r="F750" s="818"/>
      <c r="G750" s="821"/>
    </row>
    <row r="751" spans="1:7" ht="25.5">
      <c r="A751" s="526">
        <v>3.4470000000000001</v>
      </c>
      <c r="B751" s="522" t="s">
        <v>232</v>
      </c>
      <c r="C751" s="521" t="s">
        <v>258</v>
      </c>
      <c r="D751" s="527" t="s">
        <v>28</v>
      </c>
      <c r="E751" s="527">
        <v>182</v>
      </c>
      <c r="F751" s="1051"/>
      <c r="G751" s="752">
        <f t="shared" si="45"/>
        <v>0</v>
      </c>
    </row>
    <row r="752" spans="1:7" ht="25.5">
      <c r="A752" s="526">
        <v>3.448</v>
      </c>
      <c r="B752" s="522" t="s">
        <v>232</v>
      </c>
      <c r="C752" s="521" t="s">
        <v>247</v>
      </c>
      <c r="D752" s="527" t="s">
        <v>28</v>
      </c>
      <c r="E752" s="527">
        <v>432</v>
      </c>
      <c r="F752" s="1051"/>
      <c r="G752" s="752">
        <f t="shared" si="45"/>
        <v>0</v>
      </c>
    </row>
    <row r="753" spans="1:7">
      <c r="A753" s="526">
        <v>3.4489999999999998</v>
      </c>
      <c r="B753" s="522" t="s">
        <v>232</v>
      </c>
      <c r="C753" s="521" t="s">
        <v>263</v>
      </c>
      <c r="D753" s="527" t="s">
        <v>105</v>
      </c>
      <c r="E753" s="527">
        <v>10</v>
      </c>
      <c r="F753" s="1051"/>
      <c r="G753" s="752">
        <f t="shared" si="45"/>
        <v>0</v>
      </c>
    </row>
    <row r="754" spans="1:7">
      <c r="A754" s="528">
        <v>3.45</v>
      </c>
      <c r="B754" s="522" t="s">
        <v>232</v>
      </c>
      <c r="C754" s="521" t="s">
        <v>252</v>
      </c>
      <c r="D754" s="527" t="s">
        <v>105</v>
      </c>
      <c r="E754" s="527">
        <v>29</v>
      </c>
      <c r="F754" s="1051"/>
      <c r="G754" s="752">
        <f t="shared" si="45"/>
        <v>0</v>
      </c>
    </row>
    <row r="755" spans="1:7">
      <c r="A755" s="526">
        <v>3.4510000000000001</v>
      </c>
      <c r="B755" s="522" t="s">
        <v>232</v>
      </c>
      <c r="C755" s="521" t="s">
        <v>391</v>
      </c>
      <c r="D755" s="527" t="s">
        <v>149</v>
      </c>
      <c r="E755" s="527">
        <v>1</v>
      </c>
      <c r="F755" s="1051"/>
      <c r="G755" s="752">
        <f t="shared" si="45"/>
        <v>0</v>
      </c>
    </row>
    <row r="756" spans="1:7">
      <c r="A756" s="526">
        <v>3.452</v>
      </c>
      <c r="B756" s="522" t="s">
        <v>232</v>
      </c>
      <c r="C756" s="521" t="s">
        <v>265</v>
      </c>
      <c r="D756" s="527" t="s">
        <v>149</v>
      </c>
      <c r="E756" s="527">
        <v>4</v>
      </c>
      <c r="F756" s="1051"/>
      <c r="G756" s="752">
        <f t="shared" si="45"/>
        <v>0</v>
      </c>
    </row>
    <row r="757" spans="1:7">
      <c r="A757" s="526">
        <v>3.4529999999999998</v>
      </c>
      <c r="B757" s="522" t="s">
        <v>232</v>
      </c>
      <c r="C757" s="521" t="s">
        <v>392</v>
      </c>
      <c r="D757" s="527" t="s">
        <v>149</v>
      </c>
      <c r="E757" s="527">
        <v>8</v>
      </c>
      <c r="F757" s="1051"/>
      <c r="G757" s="752">
        <f t="shared" si="45"/>
        <v>0</v>
      </c>
    </row>
    <row r="758" spans="1:7">
      <c r="A758" s="526">
        <v>3.4540000000000002</v>
      </c>
      <c r="B758" s="522" t="s">
        <v>232</v>
      </c>
      <c r="C758" s="521" t="s">
        <v>393</v>
      </c>
      <c r="D758" s="527" t="s">
        <v>149</v>
      </c>
      <c r="E758" s="527">
        <v>1</v>
      </c>
      <c r="F758" s="1051"/>
      <c r="G758" s="752">
        <f t="shared" si="45"/>
        <v>0</v>
      </c>
    </row>
    <row r="759" spans="1:7">
      <c r="A759" s="526">
        <v>3.4550000000000001</v>
      </c>
      <c r="B759" s="522" t="s">
        <v>232</v>
      </c>
      <c r="C759" s="521" t="s">
        <v>394</v>
      </c>
      <c r="D759" s="527" t="s">
        <v>149</v>
      </c>
      <c r="E759" s="527">
        <v>7</v>
      </c>
      <c r="F759" s="1051"/>
      <c r="G759" s="752">
        <f t="shared" si="45"/>
        <v>0</v>
      </c>
    </row>
    <row r="760" spans="1:7">
      <c r="A760" s="526">
        <v>3.456</v>
      </c>
      <c r="B760" s="522" t="s">
        <v>232</v>
      </c>
      <c r="C760" s="521" t="s">
        <v>395</v>
      </c>
      <c r="D760" s="527" t="s">
        <v>149</v>
      </c>
      <c r="E760" s="527">
        <v>2</v>
      </c>
      <c r="F760" s="1051"/>
      <c r="G760" s="752">
        <f t="shared" si="45"/>
        <v>0</v>
      </c>
    </row>
    <row r="761" spans="1:7">
      <c r="A761" s="526">
        <v>3.4569999999999999</v>
      </c>
      <c r="B761" s="522" t="s">
        <v>232</v>
      </c>
      <c r="C761" s="521" t="s">
        <v>396</v>
      </c>
      <c r="D761" s="527" t="s">
        <v>149</v>
      </c>
      <c r="E761" s="527">
        <v>1</v>
      </c>
      <c r="F761" s="1051"/>
      <c r="G761" s="752">
        <f t="shared" si="45"/>
        <v>0</v>
      </c>
    </row>
    <row r="762" spans="1:7">
      <c r="A762" s="526">
        <v>3.4580000000000002</v>
      </c>
      <c r="B762" s="522" t="s">
        <v>232</v>
      </c>
      <c r="C762" s="521" t="s">
        <v>397</v>
      </c>
      <c r="D762" s="527" t="s">
        <v>149</v>
      </c>
      <c r="E762" s="527">
        <v>4</v>
      </c>
      <c r="F762" s="1051"/>
      <c r="G762" s="752">
        <f t="shared" si="45"/>
        <v>0</v>
      </c>
    </row>
    <row r="763" spans="1:7">
      <c r="A763" s="526">
        <v>3.4590000000000001</v>
      </c>
      <c r="B763" s="522" t="s">
        <v>232</v>
      </c>
      <c r="C763" s="521" t="s">
        <v>398</v>
      </c>
      <c r="D763" s="527" t="s">
        <v>149</v>
      </c>
      <c r="E763" s="527">
        <v>1</v>
      </c>
      <c r="F763" s="1051"/>
      <c r="G763" s="752">
        <f t="shared" si="45"/>
        <v>0</v>
      </c>
    </row>
    <row r="764" spans="1:7">
      <c r="A764" s="1816" t="s">
        <v>266</v>
      </c>
      <c r="B764" s="1817"/>
      <c r="C764" s="1817"/>
      <c r="D764" s="1817"/>
      <c r="E764" s="1817"/>
      <c r="F764" s="818"/>
      <c r="G764" s="820"/>
    </row>
    <row r="765" spans="1:7">
      <c r="A765" s="528">
        <v>3.46</v>
      </c>
      <c r="B765" s="522" t="s">
        <v>232</v>
      </c>
      <c r="C765" s="521" t="s">
        <v>399</v>
      </c>
      <c r="D765" s="527" t="s">
        <v>149</v>
      </c>
      <c r="E765" s="527">
        <v>7</v>
      </c>
      <c r="F765" s="1053"/>
      <c r="G765" s="752">
        <f>E765*F765</f>
        <v>0</v>
      </c>
    </row>
    <row r="766" spans="1:7">
      <c r="A766" s="526">
        <v>3.4609999999999999</v>
      </c>
      <c r="B766" s="522" t="s">
        <v>232</v>
      </c>
      <c r="C766" s="521" t="s">
        <v>400</v>
      </c>
      <c r="D766" s="527" t="s">
        <v>149</v>
      </c>
      <c r="E766" s="527">
        <v>4</v>
      </c>
      <c r="F766" s="1053"/>
      <c r="G766" s="752">
        <f t="shared" ref="G766:G775" si="46">E766*F766</f>
        <v>0</v>
      </c>
    </row>
    <row r="767" spans="1:7">
      <c r="A767" s="528">
        <v>3.4620000000000002</v>
      </c>
      <c r="B767" s="522" t="s">
        <v>232</v>
      </c>
      <c r="C767" s="521" t="s">
        <v>401</v>
      </c>
      <c r="D767" s="527" t="s">
        <v>149</v>
      </c>
      <c r="E767" s="527">
        <v>6</v>
      </c>
      <c r="F767" s="1053"/>
      <c r="G767" s="752">
        <f t="shared" si="46"/>
        <v>0</v>
      </c>
    </row>
    <row r="768" spans="1:7">
      <c r="A768" s="526">
        <v>3.4630000000000001</v>
      </c>
      <c r="B768" s="522" t="s">
        <v>232</v>
      </c>
      <c r="C768" s="521" t="s">
        <v>402</v>
      </c>
      <c r="D768" s="527" t="s">
        <v>149</v>
      </c>
      <c r="E768" s="527">
        <v>12</v>
      </c>
      <c r="F768" s="1053"/>
      <c r="G768" s="752">
        <f t="shared" si="46"/>
        <v>0</v>
      </c>
    </row>
    <row r="769" spans="1:7">
      <c r="A769" s="528">
        <v>3.464</v>
      </c>
      <c r="B769" s="522" t="s">
        <v>232</v>
      </c>
      <c r="C769" s="521" t="s">
        <v>267</v>
      </c>
      <c r="D769" s="527" t="s">
        <v>149</v>
      </c>
      <c r="E769" s="527">
        <v>8</v>
      </c>
      <c r="F769" s="1053"/>
      <c r="G769" s="752">
        <f t="shared" si="46"/>
        <v>0</v>
      </c>
    </row>
    <row r="770" spans="1:7">
      <c r="A770" s="526">
        <v>3.4649999999999999</v>
      </c>
      <c r="B770" s="522" t="s">
        <v>232</v>
      </c>
      <c r="C770" s="521" t="s">
        <v>403</v>
      </c>
      <c r="D770" s="527" t="s">
        <v>149</v>
      </c>
      <c r="E770" s="527">
        <v>8</v>
      </c>
      <c r="F770" s="1053"/>
      <c r="G770" s="752">
        <f t="shared" si="46"/>
        <v>0</v>
      </c>
    </row>
    <row r="771" spans="1:7">
      <c r="A771" s="528">
        <v>3.4660000000000002</v>
      </c>
      <c r="B771" s="522" t="s">
        <v>232</v>
      </c>
      <c r="C771" s="521" t="s">
        <v>404</v>
      </c>
      <c r="D771" s="527" t="s">
        <v>149</v>
      </c>
      <c r="E771" s="527">
        <v>9</v>
      </c>
      <c r="F771" s="1053"/>
      <c r="G771" s="752">
        <f t="shared" si="46"/>
        <v>0</v>
      </c>
    </row>
    <row r="772" spans="1:7">
      <c r="A772" s="526">
        <v>3.4670000000000001</v>
      </c>
      <c r="B772" s="522" t="s">
        <v>232</v>
      </c>
      <c r="C772" s="521" t="s">
        <v>405</v>
      </c>
      <c r="D772" s="527" t="s">
        <v>149</v>
      </c>
      <c r="E772" s="527">
        <v>6</v>
      </c>
      <c r="F772" s="1053"/>
      <c r="G772" s="752">
        <f t="shared" si="46"/>
        <v>0</v>
      </c>
    </row>
    <row r="773" spans="1:7">
      <c r="A773" s="528">
        <v>3.468</v>
      </c>
      <c r="B773" s="522" t="s">
        <v>232</v>
      </c>
      <c r="C773" s="521" t="s">
        <v>275</v>
      </c>
      <c r="D773" s="527" t="s">
        <v>149</v>
      </c>
      <c r="E773" s="527">
        <v>12</v>
      </c>
      <c r="F773" s="1053"/>
      <c r="G773" s="752">
        <f t="shared" si="46"/>
        <v>0</v>
      </c>
    </row>
    <row r="774" spans="1:7">
      <c r="A774" s="526">
        <v>3.4689999999999999</v>
      </c>
      <c r="B774" s="522" t="s">
        <v>232</v>
      </c>
      <c r="C774" s="521" t="s">
        <v>406</v>
      </c>
      <c r="D774" s="527" t="s">
        <v>149</v>
      </c>
      <c r="E774" s="527">
        <v>3</v>
      </c>
      <c r="F774" s="1053"/>
      <c r="G774" s="752">
        <f t="shared" si="46"/>
        <v>0</v>
      </c>
    </row>
    <row r="775" spans="1:7">
      <c r="A775" s="528">
        <v>3.47</v>
      </c>
      <c r="B775" s="522" t="s">
        <v>232</v>
      </c>
      <c r="C775" s="521" t="s">
        <v>276</v>
      </c>
      <c r="D775" s="527" t="s">
        <v>149</v>
      </c>
      <c r="E775" s="527">
        <v>4</v>
      </c>
      <c r="F775" s="1053"/>
      <c r="G775" s="752">
        <f t="shared" si="46"/>
        <v>0</v>
      </c>
    </row>
    <row r="776" spans="1:7">
      <c r="A776" s="1816" t="s">
        <v>277</v>
      </c>
      <c r="B776" s="1817"/>
      <c r="C776" s="1817"/>
      <c r="D776" s="1817"/>
      <c r="E776" s="1817"/>
      <c r="F776" s="818"/>
      <c r="G776" s="819"/>
    </row>
    <row r="777" spans="1:7">
      <c r="A777" s="526">
        <v>3.4710000000000001</v>
      </c>
      <c r="B777" s="522" t="s">
        <v>232</v>
      </c>
      <c r="C777" s="521" t="s">
        <v>278</v>
      </c>
      <c r="D777" s="527" t="s">
        <v>28</v>
      </c>
      <c r="E777" s="527">
        <v>98</v>
      </c>
      <c r="F777" s="1053"/>
      <c r="G777" s="752">
        <f>E777*F777</f>
        <v>0</v>
      </c>
    </row>
    <row r="778" spans="1:7">
      <c r="A778" s="526">
        <v>3.472</v>
      </c>
      <c r="B778" s="522" t="s">
        <v>232</v>
      </c>
      <c r="C778" s="521" t="s">
        <v>279</v>
      </c>
      <c r="D778" s="527" t="s">
        <v>28</v>
      </c>
      <c r="E778" s="527">
        <v>19</v>
      </c>
      <c r="F778" s="1053"/>
      <c r="G778" s="752">
        <f t="shared" ref="G778:G786" si="47">E778*F778</f>
        <v>0</v>
      </c>
    </row>
    <row r="779" spans="1:7">
      <c r="A779" s="526">
        <v>3.4729999999999999</v>
      </c>
      <c r="B779" s="522" t="s">
        <v>232</v>
      </c>
      <c r="C779" s="521" t="s">
        <v>280</v>
      </c>
      <c r="D779" s="527" t="s">
        <v>28</v>
      </c>
      <c r="E779" s="527">
        <v>32</v>
      </c>
      <c r="F779" s="1053"/>
      <c r="G779" s="752">
        <f t="shared" si="47"/>
        <v>0</v>
      </c>
    </row>
    <row r="780" spans="1:7">
      <c r="A780" s="526">
        <v>3.4740000000000002</v>
      </c>
      <c r="B780" s="522" t="s">
        <v>232</v>
      </c>
      <c r="C780" s="521" t="s">
        <v>281</v>
      </c>
      <c r="D780" s="527" t="s">
        <v>28</v>
      </c>
      <c r="E780" s="527">
        <v>148</v>
      </c>
      <c r="F780" s="1053"/>
      <c r="G780" s="752">
        <f t="shared" si="47"/>
        <v>0</v>
      </c>
    </row>
    <row r="781" spans="1:7">
      <c r="A781" s="526">
        <v>3.4750000000000001</v>
      </c>
      <c r="B781" s="522" t="s">
        <v>232</v>
      </c>
      <c r="C781" s="521" t="s">
        <v>282</v>
      </c>
      <c r="D781" s="527" t="s">
        <v>105</v>
      </c>
      <c r="E781" s="527">
        <v>52</v>
      </c>
      <c r="F781" s="1053"/>
      <c r="G781" s="752">
        <f t="shared" si="47"/>
        <v>0</v>
      </c>
    </row>
    <row r="782" spans="1:7">
      <c r="A782" s="526">
        <v>3.476</v>
      </c>
      <c r="B782" s="522" t="s">
        <v>232</v>
      </c>
      <c r="C782" s="521" t="s">
        <v>283</v>
      </c>
      <c r="D782" s="527" t="s">
        <v>149</v>
      </c>
      <c r="E782" s="527">
        <v>8</v>
      </c>
      <c r="F782" s="1053"/>
      <c r="G782" s="752">
        <f t="shared" si="47"/>
        <v>0</v>
      </c>
    </row>
    <row r="783" spans="1:7">
      <c r="A783" s="526">
        <v>3.4769999999999999</v>
      </c>
      <c r="B783" s="522" t="s">
        <v>232</v>
      </c>
      <c r="C783" s="521" t="s">
        <v>407</v>
      </c>
      <c r="D783" s="527" t="s">
        <v>149</v>
      </c>
      <c r="E783" s="527">
        <v>5</v>
      </c>
      <c r="F783" s="1053"/>
      <c r="G783" s="752">
        <f t="shared" si="47"/>
        <v>0</v>
      </c>
    </row>
    <row r="784" spans="1:7">
      <c r="A784" s="526">
        <v>3.4780000000000002</v>
      </c>
      <c r="B784" s="522" t="s">
        <v>232</v>
      </c>
      <c r="C784" s="521" t="s">
        <v>285</v>
      </c>
      <c r="D784" s="527" t="s">
        <v>105</v>
      </c>
      <c r="E784" s="527">
        <v>6</v>
      </c>
      <c r="F784" s="1053"/>
      <c r="G784" s="752">
        <f t="shared" si="47"/>
        <v>0</v>
      </c>
    </row>
    <row r="785" spans="1:7">
      <c r="A785" s="526">
        <v>3.4790000000000001</v>
      </c>
      <c r="B785" s="522" t="s">
        <v>232</v>
      </c>
      <c r="C785" s="521" t="s">
        <v>286</v>
      </c>
      <c r="D785" s="527" t="s">
        <v>28</v>
      </c>
      <c r="E785" s="527">
        <v>70</v>
      </c>
      <c r="F785" s="1053"/>
      <c r="G785" s="752">
        <f t="shared" si="47"/>
        <v>0</v>
      </c>
    </row>
    <row r="786" spans="1:7">
      <c r="A786" s="528">
        <v>3.48</v>
      </c>
      <c r="B786" s="522" t="s">
        <v>232</v>
      </c>
      <c r="C786" s="521" t="s">
        <v>287</v>
      </c>
      <c r="D786" s="527" t="s">
        <v>28</v>
      </c>
      <c r="E786" s="527">
        <v>30</v>
      </c>
      <c r="F786" s="1053"/>
      <c r="G786" s="752">
        <f t="shared" si="47"/>
        <v>0</v>
      </c>
    </row>
    <row r="787" spans="1:7">
      <c r="A787" s="1816" t="s">
        <v>288</v>
      </c>
      <c r="B787" s="1817"/>
      <c r="C787" s="1817"/>
      <c r="D787" s="1817"/>
      <c r="E787" s="1817"/>
      <c r="F787" s="818"/>
      <c r="G787" s="819"/>
    </row>
    <row r="788" spans="1:7">
      <c r="A788" s="526">
        <v>3.4809999999999999</v>
      </c>
      <c r="B788" s="522" t="s">
        <v>232</v>
      </c>
      <c r="C788" s="521" t="s">
        <v>289</v>
      </c>
      <c r="D788" s="527" t="s">
        <v>149</v>
      </c>
      <c r="E788" s="527">
        <v>1</v>
      </c>
      <c r="F788" s="1053"/>
      <c r="G788" s="752">
        <f>E788*F788</f>
        <v>0</v>
      </c>
    </row>
    <row r="789" spans="1:7">
      <c r="A789" s="526">
        <v>3.4820000000000002</v>
      </c>
      <c r="B789" s="522" t="s">
        <v>232</v>
      </c>
      <c r="C789" s="521" t="s">
        <v>290</v>
      </c>
      <c r="D789" s="527" t="s">
        <v>149</v>
      </c>
      <c r="E789" s="527">
        <v>1</v>
      </c>
      <c r="F789" s="1053"/>
      <c r="G789" s="752">
        <f t="shared" ref="G789:G794" si="48">E789*F789</f>
        <v>0</v>
      </c>
    </row>
    <row r="790" spans="1:7">
      <c r="A790" s="526">
        <v>3.4830000000000001</v>
      </c>
      <c r="B790" s="522" t="s">
        <v>232</v>
      </c>
      <c r="C790" s="521" t="s">
        <v>291</v>
      </c>
      <c r="D790" s="527" t="s">
        <v>149</v>
      </c>
      <c r="E790" s="527">
        <v>1</v>
      </c>
      <c r="F790" s="1053"/>
      <c r="G790" s="752">
        <f t="shared" si="48"/>
        <v>0</v>
      </c>
    </row>
    <row r="791" spans="1:7">
      <c r="A791" s="526">
        <v>3.484</v>
      </c>
      <c r="B791" s="522" t="s">
        <v>232</v>
      </c>
      <c r="C791" s="521" t="s">
        <v>292</v>
      </c>
      <c r="D791" s="527" t="s">
        <v>149</v>
      </c>
      <c r="E791" s="527">
        <v>1</v>
      </c>
      <c r="F791" s="1053"/>
      <c r="G791" s="752">
        <f t="shared" si="48"/>
        <v>0</v>
      </c>
    </row>
    <row r="792" spans="1:7">
      <c r="A792" s="526">
        <v>3.4849999999999999</v>
      </c>
      <c r="B792" s="522" t="s">
        <v>232</v>
      </c>
      <c r="C792" s="521" t="s">
        <v>293</v>
      </c>
      <c r="D792" s="527" t="s">
        <v>149</v>
      </c>
      <c r="E792" s="527">
        <v>1</v>
      </c>
      <c r="F792" s="1053"/>
      <c r="G792" s="752">
        <f t="shared" si="48"/>
        <v>0</v>
      </c>
    </row>
    <row r="793" spans="1:7">
      <c r="A793" s="526">
        <v>3.4860000000000002</v>
      </c>
      <c r="B793" s="522" t="s">
        <v>232</v>
      </c>
      <c r="C793" s="521" t="s">
        <v>294</v>
      </c>
      <c r="D793" s="527" t="s">
        <v>149</v>
      </c>
      <c r="E793" s="527">
        <v>1</v>
      </c>
      <c r="F793" s="1053"/>
      <c r="G793" s="752">
        <f t="shared" si="48"/>
        <v>0</v>
      </c>
    </row>
    <row r="794" spans="1:7">
      <c r="A794" s="526">
        <v>3.4870000000000001</v>
      </c>
      <c r="B794" s="522" t="s">
        <v>232</v>
      </c>
      <c r="C794" s="521" t="s">
        <v>295</v>
      </c>
      <c r="D794" s="527" t="s">
        <v>149</v>
      </c>
      <c r="E794" s="527">
        <v>1</v>
      </c>
      <c r="F794" s="1053"/>
      <c r="G794" s="752">
        <f t="shared" si="48"/>
        <v>0</v>
      </c>
    </row>
    <row r="795" spans="1:7">
      <c r="A795" s="1816" t="s">
        <v>296</v>
      </c>
      <c r="B795" s="1817"/>
      <c r="C795" s="1817"/>
      <c r="D795" s="1817"/>
      <c r="E795" s="1817"/>
      <c r="F795" s="818"/>
      <c r="G795" s="819"/>
    </row>
    <row r="796" spans="1:7">
      <c r="A796" s="526">
        <v>3.488</v>
      </c>
      <c r="B796" s="522" t="s">
        <v>232</v>
      </c>
      <c r="C796" s="521" t="s">
        <v>297</v>
      </c>
      <c r="D796" s="527" t="s">
        <v>149</v>
      </c>
      <c r="E796" s="527">
        <v>3</v>
      </c>
      <c r="F796" s="1053"/>
      <c r="G796" s="752">
        <f>E796*F796</f>
        <v>0</v>
      </c>
    </row>
    <row r="797" spans="1:7">
      <c r="A797" s="526">
        <v>3.4889999999999999</v>
      </c>
      <c r="B797" s="522" t="s">
        <v>232</v>
      </c>
      <c r="C797" s="521" t="s">
        <v>298</v>
      </c>
      <c r="D797" s="527" t="s">
        <v>149</v>
      </c>
      <c r="E797" s="527">
        <v>2</v>
      </c>
      <c r="F797" s="1053"/>
      <c r="G797" s="752">
        <f t="shared" ref="G797:G817" si="49">E797*F797</f>
        <v>0</v>
      </c>
    </row>
    <row r="798" spans="1:7">
      <c r="A798" s="528">
        <v>3.49</v>
      </c>
      <c r="B798" s="522" t="s">
        <v>232</v>
      </c>
      <c r="C798" s="521" t="s">
        <v>299</v>
      </c>
      <c r="D798" s="527" t="s">
        <v>149</v>
      </c>
      <c r="E798" s="527">
        <v>3</v>
      </c>
      <c r="F798" s="1053"/>
      <c r="G798" s="752">
        <f t="shared" si="49"/>
        <v>0</v>
      </c>
    </row>
    <row r="799" spans="1:7">
      <c r="A799" s="526">
        <v>3.4910000000000001</v>
      </c>
      <c r="B799" s="522" t="s">
        <v>232</v>
      </c>
      <c r="C799" s="521" t="s">
        <v>300</v>
      </c>
      <c r="D799" s="527" t="s">
        <v>105</v>
      </c>
      <c r="E799" s="527">
        <v>4</v>
      </c>
      <c r="F799" s="1053"/>
      <c r="G799" s="752">
        <f t="shared" si="49"/>
        <v>0</v>
      </c>
    </row>
    <row r="800" spans="1:7">
      <c r="A800" s="526">
        <v>3.492</v>
      </c>
      <c r="B800" s="522" t="s">
        <v>232</v>
      </c>
      <c r="C800" s="521" t="s">
        <v>301</v>
      </c>
      <c r="D800" s="527" t="s">
        <v>105</v>
      </c>
      <c r="E800" s="527">
        <v>3</v>
      </c>
      <c r="F800" s="1053"/>
      <c r="G800" s="752">
        <f t="shared" si="49"/>
        <v>0</v>
      </c>
    </row>
    <row r="801" spans="1:7">
      <c r="A801" s="526">
        <v>3.4929999999999999</v>
      </c>
      <c r="B801" s="522" t="s">
        <v>232</v>
      </c>
      <c r="C801" s="521" t="s">
        <v>302</v>
      </c>
      <c r="D801" s="527" t="s">
        <v>149</v>
      </c>
      <c r="E801" s="527">
        <v>3</v>
      </c>
      <c r="F801" s="1053"/>
      <c r="G801" s="752">
        <f t="shared" si="49"/>
        <v>0</v>
      </c>
    </row>
    <row r="802" spans="1:7">
      <c r="A802" s="526">
        <v>3.4940000000000002</v>
      </c>
      <c r="B802" s="522" t="s">
        <v>232</v>
      </c>
      <c r="C802" s="521" t="s">
        <v>303</v>
      </c>
      <c r="D802" s="527" t="s">
        <v>105</v>
      </c>
      <c r="E802" s="527">
        <v>26</v>
      </c>
      <c r="F802" s="1053"/>
      <c r="G802" s="752">
        <f t="shared" si="49"/>
        <v>0</v>
      </c>
    </row>
    <row r="803" spans="1:7">
      <c r="A803" s="526">
        <v>3.4950000000000001</v>
      </c>
      <c r="B803" s="522" t="s">
        <v>232</v>
      </c>
      <c r="C803" s="521" t="s">
        <v>304</v>
      </c>
      <c r="D803" s="527" t="s">
        <v>105</v>
      </c>
      <c r="E803" s="527">
        <v>14</v>
      </c>
      <c r="F803" s="1053"/>
      <c r="G803" s="752">
        <f t="shared" si="49"/>
        <v>0</v>
      </c>
    </row>
    <row r="804" spans="1:7">
      <c r="A804" s="526">
        <v>3.496</v>
      </c>
      <c r="B804" s="522" t="s">
        <v>232</v>
      </c>
      <c r="C804" s="521" t="s">
        <v>305</v>
      </c>
      <c r="D804" s="527" t="s">
        <v>105</v>
      </c>
      <c r="E804" s="527">
        <v>38</v>
      </c>
      <c r="F804" s="1053"/>
      <c r="G804" s="752">
        <f t="shared" si="49"/>
        <v>0</v>
      </c>
    </row>
    <row r="805" spans="1:7" ht="16.5" customHeight="1">
      <c r="A805" s="526">
        <v>3.4969999999999999</v>
      </c>
      <c r="B805" s="522" t="s">
        <v>232</v>
      </c>
      <c r="C805" s="521" t="s">
        <v>306</v>
      </c>
      <c r="D805" s="527" t="s">
        <v>28</v>
      </c>
      <c r="E805" s="527">
        <v>308</v>
      </c>
      <c r="F805" s="1053"/>
      <c r="G805" s="752">
        <f t="shared" si="49"/>
        <v>0</v>
      </c>
    </row>
    <row r="806" spans="1:7">
      <c r="A806" s="526">
        <v>3.4980000000000002</v>
      </c>
      <c r="B806" s="522" t="s">
        <v>232</v>
      </c>
      <c r="C806" s="521" t="s">
        <v>307</v>
      </c>
      <c r="D806" s="527" t="s">
        <v>28</v>
      </c>
      <c r="E806" s="527">
        <v>722</v>
      </c>
      <c r="F806" s="1053"/>
      <c r="G806" s="752">
        <f t="shared" si="49"/>
        <v>0</v>
      </c>
    </row>
    <row r="807" spans="1:7">
      <c r="A807" s="526">
        <v>3.4990000000000001</v>
      </c>
      <c r="B807" s="522" t="s">
        <v>232</v>
      </c>
      <c r="C807" s="521" t="s">
        <v>308</v>
      </c>
      <c r="D807" s="527" t="s">
        <v>28</v>
      </c>
      <c r="E807" s="527">
        <v>33</v>
      </c>
      <c r="F807" s="1053"/>
      <c r="G807" s="752">
        <f t="shared" si="49"/>
        <v>0</v>
      </c>
    </row>
    <row r="808" spans="1:7">
      <c r="A808" s="528">
        <v>3.5</v>
      </c>
      <c r="B808" s="522" t="s">
        <v>232</v>
      </c>
      <c r="C808" s="521" t="s">
        <v>309</v>
      </c>
      <c r="D808" s="527" t="s">
        <v>149</v>
      </c>
      <c r="E808" s="527">
        <v>2</v>
      </c>
      <c r="F808" s="1053"/>
      <c r="G808" s="752">
        <f t="shared" si="49"/>
        <v>0</v>
      </c>
    </row>
    <row r="809" spans="1:7">
      <c r="A809" s="526">
        <v>3.5009999999999999</v>
      </c>
      <c r="B809" s="522" t="s">
        <v>232</v>
      </c>
      <c r="C809" s="521" t="s">
        <v>252</v>
      </c>
      <c r="D809" s="527" t="s">
        <v>105</v>
      </c>
      <c r="E809" s="527">
        <v>22</v>
      </c>
      <c r="F809" s="1051"/>
      <c r="G809" s="752">
        <f t="shared" si="49"/>
        <v>0</v>
      </c>
    </row>
    <row r="810" spans="1:7">
      <c r="A810" s="526">
        <v>3.5019999999999998</v>
      </c>
      <c r="B810" s="522" t="s">
        <v>232</v>
      </c>
      <c r="C810" s="521" t="s">
        <v>310</v>
      </c>
      <c r="D810" s="527" t="s">
        <v>149</v>
      </c>
      <c r="E810" s="527">
        <v>22</v>
      </c>
      <c r="F810" s="1053"/>
      <c r="G810" s="752">
        <f t="shared" si="49"/>
        <v>0</v>
      </c>
    </row>
    <row r="811" spans="1:7">
      <c r="A811" s="526">
        <v>3.5030000000000001</v>
      </c>
      <c r="B811" s="522" t="s">
        <v>232</v>
      </c>
      <c r="C811" s="521" t="s">
        <v>311</v>
      </c>
      <c r="D811" s="527" t="s">
        <v>149</v>
      </c>
      <c r="E811" s="527">
        <v>38</v>
      </c>
      <c r="F811" s="1053"/>
      <c r="G811" s="752">
        <f t="shared" si="49"/>
        <v>0</v>
      </c>
    </row>
    <row r="812" spans="1:7">
      <c r="A812" s="526">
        <v>3.504</v>
      </c>
      <c r="B812" s="522" t="s">
        <v>232</v>
      </c>
      <c r="C812" s="521" t="s">
        <v>312</v>
      </c>
      <c r="D812" s="527" t="s">
        <v>149</v>
      </c>
      <c r="E812" s="527">
        <v>1</v>
      </c>
      <c r="F812" s="1053"/>
      <c r="G812" s="752">
        <f t="shared" si="49"/>
        <v>0</v>
      </c>
    </row>
    <row r="813" spans="1:7">
      <c r="A813" s="526">
        <v>3.5049999999999999</v>
      </c>
      <c r="B813" s="522" t="s">
        <v>232</v>
      </c>
      <c r="C813" s="521" t="s">
        <v>295</v>
      </c>
      <c r="D813" s="527" t="s">
        <v>149</v>
      </c>
      <c r="E813" s="527">
        <v>1</v>
      </c>
      <c r="F813" s="1053"/>
      <c r="G813" s="752">
        <f t="shared" si="49"/>
        <v>0</v>
      </c>
    </row>
    <row r="814" spans="1:7">
      <c r="A814" s="1816" t="s">
        <v>313</v>
      </c>
      <c r="B814" s="1817"/>
      <c r="C814" s="1817"/>
      <c r="D814" s="1817"/>
      <c r="E814" s="1817"/>
      <c r="F814" s="818"/>
      <c r="G814" s="819"/>
    </row>
    <row r="815" spans="1:7">
      <c r="A815" s="526" t="s">
        <v>1976</v>
      </c>
      <c r="B815" s="522" t="s">
        <v>1972</v>
      </c>
      <c r="C815" s="521" t="s">
        <v>314</v>
      </c>
      <c r="D815" s="527" t="s">
        <v>149</v>
      </c>
      <c r="E815" s="527">
        <v>1</v>
      </c>
      <c r="F815" s="1053"/>
      <c r="G815" s="752">
        <f t="shared" si="49"/>
        <v>0</v>
      </c>
    </row>
    <row r="816" spans="1:7">
      <c r="A816" s="526" t="s">
        <v>1977</v>
      </c>
      <c r="B816" s="522" t="s">
        <v>1972</v>
      </c>
      <c r="C816" s="521" t="s">
        <v>1945</v>
      </c>
      <c r="D816" s="527" t="s">
        <v>149</v>
      </c>
      <c r="E816" s="527">
        <v>1</v>
      </c>
      <c r="F816" s="1053"/>
      <c r="G816" s="752">
        <f t="shared" si="49"/>
        <v>0</v>
      </c>
    </row>
    <row r="817" spans="1:7" ht="15.75" thickBot="1">
      <c r="A817" s="536" t="s">
        <v>1978</v>
      </c>
      <c r="B817" s="537" t="s">
        <v>1972</v>
      </c>
      <c r="C817" s="538" t="s">
        <v>315</v>
      </c>
      <c r="D817" s="539" t="s">
        <v>149</v>
      </c>
      <c r="E817" s="539">
        <v>1</v>
      </c>
      <c r="F817" s="1054"/>
      <c r="G817" s="752">
        <f t="shared" si="49"/>
        <v>0</v>
      </c>
    </row>
    <row r="818" spans="1:7" ht="15.75" thickTop="1">
      <c r="A818" s="540"/>
      <c r="B818" s="541"/>
      <c r="C818" s="377"/>
      <c r="D818" s="541"/>
      <c r="E818" s="541"/>
      <c r="F818" s="541"/>
      <c r="G818" s="480"/>
    </row>
    <row r="819" spans="1:7" ht="15.75" thickBot="1">
      <c r="A819" s="542"/>
      <c r="B819" s="543"/>
      <c r="C819" s="354"/>
      <c r="D819" s="543"/>
      <c r="E819" s="543"/>
      <c r="F819" s="543"/>
      <c r="G819" s="483"/>
    </row>
    <row r="820" spans="1:7" ht="75" customHeight="1" thickTop="1">
      <c r="A820" s="1318" t="s">
        <v>1868</v>
      </c>
      <c r="B820" s="1319"/>
      <c r="C820" s="1319"/>
      <c r="D820" s="1319"/>
      <c r="E820" s="1319"/>
      <c r="F820" s="1319"/>
      <c r="G820" s="442"/>
    </row>
    <row r="821" spans="1:7" ht="15.75">
      <c r="A821" s="1455"/>
      <c r="B821" s="1456"/>
      <c r="C821" s="1456"/>
      <c r="D821" s="1456"/>
      <c r="E821" s="1456"/>
      <c r="F821" s="1456"/>
      <c r="G821" s="442"/>
    </row>
    <row r="822" spans="1:7" ht="20.25" customHeight="1">
      <c r="A822" s="1443" t="s">
        <v>1899</v>
      </c>
      <c r="B822" s="1444"/>
      <c r="C822" s="1444"/>
      <c r="D822" s="1444"/>
      <c r="E822" s="1444"/>
      <c r="F822" s="1444"/>
      <c r="G822" s="442"/>
    </row>
    <row r="823" spans="1:7" ht="20.25">
      <c r="A823" s="1443"/>
      <c r="B823" s="1444"/>
      <c r="C823" s="1444"/>
      <c r="D823" s="1444"/>
      <c r="E823" s="1444"/>
      <c r="F823" s="1444"/>
      <c r="G823" s="442"/>
    </row>
    <row r="824" spans="1:7" ht="20.25">
      <c r="A824" s="1357" t="s">
        <v>1880</v>
      </c>
      <c r="B824" s="1358"/>
      <c r="C824" s="1358"/>
      <c r="D824" s="1358"/>
      <c r="E824" s="1358"/>
      <c r="F824" s="1358"/>
      <c r="G824" s="442"/>
    </row>
    <row r="825" spans="1:7" ht="20.25">
      <c r="A825" s="423"/>
      <c r="B825" s="424"/>
      <c r="C825" s="424"/>
      <c r="D825" s="424"/>
      <c r="E825" s="424"/>
      <c r="F825" s="424"/>
      <c r="G825" s="442"/>
    </row>
    <row r="826" spans="1:7" ht="20.25">
      <c r="A826" s="423"/>
      <c r="B826" s="424"/>
      <c r="C826" s="424"/>
      <c r="D826" s="424"/>
      <c r="E826" s="424"/>
      <c r="F826" s="424"/>
      <c r="G826" s="442"/>
    </row>
    <row r="827" spans="1:7" ht="20.25">
      <c r="A827" s="423"/>
      <c r="B827" s="424"/>
      <c r="C827" s="424"/>
      <c r="D827" s="424"/>
      <c r="E827" s="424"/>
      <c r="F827" s="424"/>
      <c r="G827" s="442"/>
    </row>
    <row r="828" spans="1:7">
      <c r="A828" s="439"/>
      <c r="B828" s="440"/>
      <c r="C828" s="4"/>
      <c r="D828" s="440"/>
      <c r="E828" s="440"/>
      <c r="F828" s="440"/>
      <c r="G828" s="442"/>
    </row>
    <row r="829" spans="1:7">
      <c r="A829" s="439"/>
      <c r="B829" s="443"/>
      <c r="C829" s="3"/>
      <c r="D829" s="443"/>
      <c r="E829" s="443"/>
      <c r="F829" s="443"/>
      <c r="G829" s="442"/>
    </row>
    <row r="830" spans="1:7">
      <c r="A830" s="1461" t="s">
        <v>0</v>
      </c>
      <c r="B830" s="1462"/>
      <c r="C830" s="1462"/>
      <c r="D830" s="1462"/>
      <c r="E830" s="1462"/>
      <c r="F830" s="1462"/>
      <c r="G830" s="442"/>
    </row>
    <row r="831" spans="1:7">
      <c r="A831" s="1426" t="s">
        <v>1</v>
      </c>
      <c r="B831" s="1427"/>
      <c r="C831" s="1427"/>
      <c r="D831" s="1427"/>
      <c r="E831" s="1427"/>
      <c r="F831" s="1427"/>
      <c r="G831" s="442"/>
    </row>
    <row r="832" spans="1:7">
      <c r="A832" s="444"/>
      <c r="B832" s="707" t="s">
        <v>2</v>
      </c>
      <c r="C832" s="709">
        <v>45</v>
      </c>
      <c r="D832" s="707" t="s">
        <v>3</v>
      </c>
      <c r="E832" s="1814" t="s">
        <v>4</v>
      </c>
      <c r="F832" s="1814"/>
      <c r="G832" s="442"/>
    </row>
    <row r="833" spans="1:7" ht="28.5" customHeight="1">
      <c r="A833" s="445"/>
      <c r="B833" s="708" t="s">
        <v>5</v>
      </c>
      <c r="C833" s="710" t="s">
        <v>6</v>
      </c>
      <c r="D833" s="708" t="s">
        <v>7</v>
      </c>
      <c r="E833" s="1815" t="s">
        <v>8</v>
      </c>
      <c r="F833" s="1815"/>
      <c r="G833" s="442"/>
    </row>
    <row r="834" spans="1:7" ht="89.25" customHeight="1">
      <c r="A834" s="445"/>
      <c r="B834" s="708" t="s">
        <v>9</v>
      </c>
      <c r="C834" s="710" t="s">
        <v>10</v>
      </c>
      <c r="D834" s="708" t="s">
        <v>11</v>
      </c>
      <c r="E834" s="1815" t="s">
        <v>12</v>
      </c>
      <c r="F834" s="1815"/>
      <c r="G834" s="442"/>
    </row>
    <row r="835" spans="1:7" ht="12.75" customHeight="1">
      <c r="A835" s="447"/>
      <c r="B835" s="440"/>
      <c r="C835" s="4"/>
      <c r="D835" s="440"/>
      <c r="E835" s="440"/>
      <c r="F835" s="440"/>
      <c r="G835" s="442"/>
    </row>
    <row r="836" spans="1:7" ht="15.75">
      <c r="A836" s="1682" t="s">
        <v>1885</v>
      </c>
      <c r="B836" s="1683"/>
      <c r="C836" s="1683"/>
      <c r="D836" s="757">
        <f>D857</f>
        <v>0</v>
      </c>
      <c r="E836" s="748" t="s">
        <v>21</v>
      </c>
      <c r="F836" s="448"/>
      <c r="G836" s="442"/>
    </row>
    <row r="837" spans="1:7" ht="15.75">
      <c r="A837" s="711"/>
      <c r="B837" s="1643"/>
      <c r="C837" s="1644"/>
      <c r="D837" s="1644"/>
      <c r="E837" s="1644"/>
      <c r="F837" s="1645"/>
      <c r="G837" s="442"/>
    </row>
    <row r="838" spans="1:7">
      <c r="A838" s="447"/>
      <c r="B838" s="440"/>
      <c r="C838" s="4"/>
      <c r="D838" s="440"/>
      <c r="E838" s="440"/>
      <c r="F838" s="440"/>
      <c r="G838" s="442"/>
    </row>
    <row r="839" spans="1:7">
      <c r="A839" s="447"/>
      <c r="B839" s="440"/>
      <c r="C839" s="4"/>
      <c r="D839" s="440"/>
      <c r="E839" s="440"/>
      <c r="F839" s="440"/>
      <c r="G839" s="442"/>
    </row>
    <row r="840" spans="1:7">
      <c r="A840" s="449"/>
      <c r="B840" s="450"/>
      <c r="C840" s="1"/>
      <c r="D840" s="450"/>
      <c r="E840" s="450"/>
      <c r="F840" s="450"/>
      <c r="G840" s="442"/>
    </row>
    <row r="841" spans="1:7">
      <c r="A841" s="1429"/>
      <c r="B841" s="1430"/>
      <c r="C841" s="1430"/>
      <c r="D841" s="1430"/>
      <c r="E841" s="1430"/>
      <c r="F841" s="1430"/>
      <c r="G841" s="442"/>
    </row>
    <row r="842" spans="1:7">
      <c r="A842" s="449"/>
      <c r="B842" s="450"/>
      <c r="C842" s="1"/>
      <c r="D842" s="450"/>
      <c r="E842" s="450"/>
      <c r="F842" s="450"/>
      <c r="G842" s="442"/>
    </row>
    <row r="843" spans="1:7" ht="15.75">
      <c r="A843" s="544"/>
      <c r="B843" s="545"/>
      <c r="C843" s="546" t="s">
        <v>1899</v>
      </c>
      <c r="D843" s="545"/>
      <c r="E843" s="545"/>
      <c r="F843" s="547"/>
      <c r="G843" s="548"/>
    </row>
    <row r="844" spans="1:7" ht="25.5">
      <c r="A844" s="549" t="s">
        <v>413</v>
      </c>
      <c r="B844" s="550" t="s">
        <v>414</v>
      </c>
      <c r="C844" s="551" t="s">
        <v>415</v>
      </c>
      <c r="D844" s="545"/>
      <c r="E844" s="545"/>
      <c r="F844" s="545"/>
      <c r="G844" s="552"/>
    </row>
    <row r="845" spans="1:7" ht="47.25">
      <c r="A845" s="553"/>
      <c r="B845" s="550" t="s">
        <v>416</v>
      </c>
      <c r="C845" s="554" t="s">
        <v>1831</v>
      </c>
      <c r="D845" s="545"/>
      <c r="E845" s="545"/>
      <c r="F845" s="545"/>
      <c r="G845" s="552"/>
    </row>
    <row r="846" spans="1:7">
      <c r="A846" s="855"/>
      <c r="B846" s="856"/>
      <c r="C846" s="857"/>
      <c r="D846" s="856"/>
      <c r="E846" s="856"/>
      <c r="F846" s="856"/>
      <c r="G846" s="858"/>
    </row>
    <row r="847" spans="1:7">
      <c r="A847" s="855"/>
      <c r="B847" s="602"/>
      <c r="C847" s="555" t="s">
        <v>417</v>
      </c>
      <c r="D847" s="1810">
        <f>D877</f>
        <v>0</v>
      </c>
      <c r="E847" s="1810"/>
      <c r="F847" s="1810"/>
      <c r="G847" s="1811"/>
    </row>
    <row r="848" spans="1:7">
      <c r="A848" s="855"/>
      <c r="B848" s="602"/>
      <c r="C848" s="555" t="s">
        <v>418</v>
      </c>
      <c r="D848" s="1810">
        <f>D945</f>
        <v>0</v>
      </c>
      <c r="E848" s="1810"/>
      <c r="F848" s="1810"/>
      <c r="G848" s="1811"/>
    </row>
    <row r="849" spans="1:8">
      <c r="A849" s="855"/>
      <c r="B849" s="602"/>
      <c r="C849" s="555" t="s">
        <v>419</v>
      </c>
      <c r="D849" s="1810">
        <f>D972</f>
        <v>0</v>
      </c>
      <c r="E849" s="1810"/>
      <c r="F849" s="1810"/>
      <c r="G849" s="1811"/>
    </row>
    <row r="850" spans="1:8">
      <c r="A850" s="855"/>
      <c r="B850" s="602"/>
      <c r="C850" s="555" t="s">
        <v>420</v>
      </c>
      <c r="D850" s="1810">
        <f>D1018</f>
        <v>0</v>
      </c>
      <c r="E850" s="1810"/>
      <c r="F850" s="1810"/>
      <c r="G850" s="1811"/>
    </row>
    <row r="851" spans="1:8">
      <c r="A851" s="855"/>
      <c r="B851" s="602"/>
      <c r="C851" s="555" t="s">
        <v>421</v>
      </c>
      <c r="D851" s="1810">
        <f>D1064</f>
        <v>0</v>
      </c>
      <c r="E851" s="1810"/>
      <c r="F851" s="1810"/>
      <c r="G851" s="1811"/>
    </row>
    <row r="852" spans="1:8">
      <c r="A852" s="855"/>
      <c r="B852" s="602"/>
      <c r="C852" s="555" t="s">
        <v>422</v>
      </c>
      <c r="D852" s="1810">
        <f>D1132</f>
        <v>0</v>
      </c>
      <c r="E852" s="1810"/>
      <c r="F852" s="1810"/>
      <c r="G852" s="1811"/>
    </row>
    <row r="853" spans="1:8">
      <c r="A853" s="855"/>
      <c r="B853" s="602"/>
      <c r="C853" s="555" t="s">
        <v>423</v>
      </c>
      <c r="D853" s="1810">
        <f>D1178</f>
        <v>0</v>
      </c>
      <c r="E853" s="1810"/>
      <c r="F853" s="1810"/>
      <c r="G853" s="1811"/>
    </row>
    <row r="854" spans="1:8">
      <c r="A854" s="855"/>
      <c r="B854" s="602"/>
      <c r="C854" s="555" t="s">
        <v>424</v>
      </c>
      <c r="D854" s="1810">
        <f>D1246</f>
        <v>0</v>
      </c>
      <c r="E854" s="1810"/>
      <c r="F854" s="1810"/>
      <c r="G854" s="1811"/>
    </row>
    <row r="855" spans="1:8">
      <c r="A855" s="855"/>
      <c r="B855" s="602"/>
      <c r="C855" s="555" t="s">
        <v>425</v>
      </c>
      <c r="D855" s="1810">
        <f>D1292</f>
        <v>0</v>
      </c>
      <c r="E855" s="1810"/>
      <c r="F855" s="1810"/>
      <c r="G855" s="1811"/>
    </row>
    <row r="856" spans="1:8">
      <c r="A856" s="855"/>
      <c r="B856" s="602"/>
      <c r="C856" s="555" t="s">
        <v>426</v>
      </c>
      <c r="D856" s="1810">
        <f>D1362</f>
        <v>0</v>
      </c>
      <c r="E856" s="1810"/>
      <c r="F856" s="1810"/>
      <c r="G856" s="1811"/>
    </row>
    <row r="857" spans="1:8">
      <c r="A857" s="859"/>
      <c r="B857" s="856"/>
      <c r="C857" s="556" t="s">
        <v>1832</v>
      </c>
      <c r="D857" s="1812">
        <f>SUM(D847:G856)</f>
        <v>0</v>
      </c>
      <c r="E857" s="1812"/>
      <c r="F857" s="1812"/>
      <c r="G857" s="1813"/>
    </row>
    <row r="858" spans="1:8">
      <c r="A858" s="855"/>
      <c r="B858" s="856"/>
      <c r="C858" s="857"/>
      <c r="D858" s="856"/>
      <c r="E858" s="856"/>
      <c r="F858" s="856"/>
      <c r="G858" s="858"/>
    </row>
    <row r="859" spans="1:8">
      <c r="A859" s="860"/>
      <c r="B859" s="856"/>
      <c r="C859" s="857"/>
      <c r="D859" s="856"/>
      <c r="E859" s="856"/>
      <c r="F859" s="861"/>
      <c r="G859" s="862"/>
    </row>
    <row r="860" spans="1:8">
      <c r="A860" s="863"/>
      <c r="B860" s="600"/>
      <c r="C860" s="864"/>
      <c r="D860" s="676"/>
      <c r="E860" s="600"/>
      <c r="F860" s="600"/>
      <c r="G860" s="575"/>
      <c r="H860" s="560"/>
    </row>
    <row r="861" spans="1:8">
      <c r="A861" s="863"/>
      <c r="B861" s="600"/>
      <c r="C861" s="865"/>
      <c r="D861" s="600"/>
      <c r="E861" s="600"/>
      <c r="F861" s="574"/>
      <c r="G861" s="575"/>
      <c r="H861" s="562"/>
    </row>
    <row r="862" spans="1:8">
      <c r="A862" s="863"/>
      <c r="B862" s="600"/>
      <c r="C862" s="865"/>
      <c r="D862" s="600"/>
      <c r="E862" s="600"/>
      <c r="F862" s="574"/>
      <c r="G862" s="575"/>
      <c r="H862" s="562"/>
    </row>
    <row r="863" spans="1:8" ht="15.75">
      <c r="A863" s="557"/>
      <c r="B863" s="558"/>
      <c r="C863" s="546" t="s">
        <v>1899</v>
      </c>
      <c r="D863" s="558"/>
      <c r="E863" s="558"/>
      <c r="F863" s="561"/>
      <c r="G863" s="559"/>
      <c r="H863" s="563"/>
    </row>
    <row r="864" spans="1:8" ht="25.5">
      <c r="A864" s="111" t="s">
        <v>413</v>
      </c>
      <c r="B864" s="112" t="s">
        <v>414</v>
      </c>
      <c r="C864" s="113" t="s">
        <v>415</v>
      </c>
      <c r="D864" s="558"/>
      <c r="E864" s="558"/>
      <c r="F864" s="558"/>
      <c r="G864" s="564"/>
      <c r="H864" s="565"/>
    </row>
    <row r="865" spans="1:8" ht="15.75">
      <c r="A865" s="566"/>
      <c r="B865" s="112" t="s">
        <v>416</v>
      </c>
      <c r="C865" s="115" t="s">
        <v>417</v>
      </c>
      <c r="D865" s="558"/>
      <c r="E865" s="558"/>
      <c r="F865" s="558"/>
      <c r="G865" s="564"/>
      <c r="H865" s="565"/>
    </row>
    <row r="866" spans="1:8">
      <c r="A866" s="599"/>
      <c r="B866" s="600"/>
      <c r="C866" s="866"/>
      <c r="D866" s="600"/>
      <c r="E866" s="600"/>
      <c r="F866" s="600"/>
      <c r="G866" s="867"/>
      <c r="H866" s="565"/>
    </row>
    <row r="867" spans="1:8">
      <c r="A867" s="599"/>
      <c r="B867" s="602"/>
      <c r="C867" s="868" t="s">
        <v>427</v>
      </c>
      <c r="D867" s="1797">
        <f>SUM(G882,G883,G884,G886)</f>
        <v>0</v>
      </c>
      <c r="E867" s="1797"/>
      <c r="F867" s="1797"/>
      <c r="G867" s="1798"/>
      <c r="H867" s="565"/>
    </row>
    <row r="868" spans="1:8">
      <c r="A868" s="599"/>
      <c r="B868" s="602"/>
      <c r="C868" s="868" t="s">
        <v>428</v>
      </c>
      <c r="D868" s="1797">
        <f>G889</f>
        <v>0</v>
      </c>
      <c r="E868" s="1797"/>
      <c r="F868" s="1797"/>
      <c r="G868" s="1798"/>
      <c r="H868" s="565"/>
    </row>
    <row r="869" spans="1:8">
      <c r="A869" s="599"/>
      <c r="B869" s="602"/>
      <c r="C869" s="868" t="s">
        <v>429</v>
      </c>
      <c r="D869" s="1797">
        <f>SUM(G892,G893,G894,G895,G896,G898)</f>
        <v>0</v>
      </c>
      <c r="E869" s="1797"/>
      <c r="F869" s="1797"/>
      <c r="G869" s="1798"/>
      <c r="H869" s="565"/>
    </row>
    <row r="870" spans="1:8">
      <c r="A870" s="599"/>
      <c r="B870" s="602"/>
      <c r="C870" s="868" t="s">
        <v>430</v>
      </c>
      <c r="D870" s="1797">
        <f>SUM(G901,G903,G904)</f>
        <v>0</v>
      </c>
      <c r="E870" s="1797"/>
      <c r="F870" s="1797"/>
      <c r="G870" s="1798"/>
      <c r="H870" s="565"/>
    </row>
    <row r="871" spans="1:8">
      <c r="A871" s="599"/>
      <c r="B871" s="602"/>
      <c r="C871" s="868" t="s">
        <v>1833</v>
      </c>
      <c r="D871" s="1797">
        <f>SUM(G907,G908,G909,G910)</f>
        <v>0</v>
      </c>
      <c r="E871" s="1797"/>
      <c r="F871" s="1797"/>
      <c r="G871" s="1798"/>
      <c r="H871" s="565"/>
    </row>
    <row r="872" spans="1:8">
      <c r="A872" s="599"/>
      <c r="B872" s="602"/>
      <c r="C872" s="868" t="s">
        <v>431</v>
      </c>
      <c r="D872" s="1797">
        <f>SUM(G913,G914)</f>
        <v>0</v>
      </c>
      <c r="E872" s="1797"/>
      <c r="F872" s="1797"/>
      <c r="G872" s="1798"/>
      <c r="H872" s="565"/>
    </row>
    <row r="873" spans="1:8">
      <c r="A873" s="599"/>
      <c r="B873" s="602"/>
      <c r="C873" s="868" t="s">
        <v>1834</v>
      </c>
      <c r="D873" s="1797">
        <v>0</v>
      </c>
      <c r="E873" s="1797"/>
      <c r="F873" s="1797"/>
      <c r="G873" s="1798"/>
      <c r="H873" s="565"/>
    </row>
    <row r="874" spans="1:8">
      <c r="A874" s="599"/>
      <c r="B874" s="602"/>
      <c r="C874" s="868" t="s">
        <v>1835</v>
      </c>
      <c r="D874" s="1797">
        <f>SUM(G917)</f>
        <v>0</v>
      </c>
      <c r="E874" s="1797"/>
      <c r="F874" s="1797"/>
      <c r="G874" s="1798"/>
      <c r="H874" s="567"/>
    </row>
    <row r="875" spans="1:8">
      <c r="A875" s="599"/>
      <c r="B875" s="602"/>
      <c r="C875" s="868" t="s">
        <v>1836</v>
      </c>
      <c r="D875" s="1797">
        <f>SUM(G920)</f>
        <v>0</v>
      </c>
      <c r="E875" s="1797"/>
      <c r="F875" s="1797"/>
      <c r="G875" s="1798"/>
      <c r="H875" s="568"/>
    </row>
    <row r="876" spans="1:8">
      <c r="A876" s="599"/>
      <c r="B876" s="602"/>
      <c r="C876" s="868" t="s">
        <v>432</v>
      </c>
      <c r="D876" s="1797">
        <f>SUM(G923,G924,G925,G926,G927,G929)</f>
        <v>0</v>
      </c>
      <c r="E876" s="1797"/>
      <c r="F876" s="1797"/>
      <c r="G876" s="1798"/>
      <c r="H876" s="568"/>
    </row>
    <row r="877" spans="1:8" ht="15.75" thickBot="1">
      <c r="A877" s="869"/>
      <c r="B877" s="870"/>
      <c r="C877" s="871" t="s">
        <v>1832</v>
      </c>
      <c r="D877" s="1799">
        <f>SUM(D867:G876)</f>
        <v>0</v>
      </c>
      <c r="E877" s="1799"/>
      <c r="F877" s="1799"/>
      <c r="G877" s="1800"/>
      <c r="H877" s="569"/>
    </row>
    <row r="878" spans="1:8" ht="15.75" thickTop="1">
      <c r="A878" s="872" t="s">
        <v>438</v>
      </c>
      <c r="B878" s="873" t="s">
        <v>433</v>
      </c>
      <c r="C878" s="736" t="s">
        <v>434</v>
      </c>
      <c r="D878" s="874" t="s">
        <v>435</v>
      </c>
      <c r="E878" s="875" t="s">
        <v>436</v>
      </c>
      <c r="F878" s="874" t="s">
        <v>1837</v>
      </c>
      <c r="G878" s="876" t="s">
        <v>1838</v>
      </c>
      <c r="H878" s="570"/>
    </row>
    <row r="879" spans="1:8">
      <c r="A879" s="877" t="s">
        <v>439</v>
      </c>
      <c r="B879" s="878" t="s">
        <v>437</v>
      </c>
      <c r="C879" s="168">
        <v>3</v>
      </c>
      <c r="D879" s="168">
        <v>4</v>
      </c>
      <c r="E879" s="598">
        <v>5</v>
      </c>
      <c r="F879" s="168">
        <v>6</v>
      </c>
      <c r="G879" s="214">
        <v>7</v>
      </c>
      <c r="H879" s="571"/>
    </row>
    <row r="880" spans="1:8">
      <c r="A880" s="879"/>
      <c r="B880" s="880"/>
      <c r="C880" s="880" t="s">
        <v>427</v>
      </c>
      <c r="D880" s="880"/>
      <c r="E880" s="880"/>
      <c r="F880" s="880"/>
      <c r="G880" s="881"/>
      <c r="H880" s="565"/>
    </row>
    <row r="881" spans="1:8">
      <c r="A881" s="882"/>
      <c r="B881" s="883" t="s">
        <v>440</v>
      </c>
      <c r="C881" s="884" t="s">
        <v>441</v>
      </c>
      <c r="D881" s="885"/>
      <c r="E881" s="885"/>
      <c r="F881" s="885"/>
      <c r="G881" s="886"/>
      <c r="H881" s="571"/>
    </row>
    <row r="882" spans="1:8">
      <c r="A882" s="887">
        <v>4.0999999999999996</v>
      </c>
      <c r="B882" s="888" t="s">
        <v>442</v>
      </c>
      <c r="C882" s="889" t="s">
        <v>443</v>
      </c>
      <c r="D882" s="840" t="s">
        <v>24</v>
      </c>
      <c r="E882" s="1281">
        <v>372.14</v>
      </c>
      <c r="F882" s="1055"/>
      <c r="G882" s="847">
        <f>F882*E882</f>
        <v>0</v>
      </c>
      <c r="H882" s="565"/>
    </row>
    <row r="883" spans="1:8" ht="15" customHeight="1">
      <c r="A883" s="887">
        <v>4.2</v>
      </c>
      <c r="B883" s="888" t="s">
        <v>444</v>
      </c>
      <c r="C883" s="890" t="s">
        <v>445</v>
      </c>
      <c r="D883" s="840" t="s">
        <v>24</v>
      </c>
      <c r="E883" s="1281">
        <v>518.36</v>
      </c>
      <c r="F883" s="1055"/>
      <c r="G883" s="847">
        <f>F883*E883</f>
        <v>0</v>
      </c>
      <c r="H883" s="565"/>
    </row>
    <row r="884" spans="1:8">
      <c r="A884" s="887">
        <v>4.3</v>
      </c>
      <c r="B884" s="888" t="s">
        <v>446</v>
      </c>
      <c r="C884" s="890" t="s">
        <v>447</v>
      </c>
      <c r="D884" s="840" t="s">
        <v>24</v>
      </c>
      <c r="E884" s="1281">
        <v>44.57</v>
      </c>
      <c r="F884" s="1055"/>
      <c r="G884" s="847">
        <f>F884*E884</f>
        <v>0</v>
      </c>
      <c r="H884" s="571"/>
    </row>
    <row r="885" spans="1:8">
      <c r="A885" s="891"/>
      <c r="B885" s="883" t="s">
        <v>448</v>
      </c>
      <c r="C885" s="884" t="s">
        <v>449</v>
      </c>
      <c r="D885" s="885"/>
      <c r="E885" s="885"/>
      <c r="F885" s="885"/>
      <c r="G885" s="886"/>
      <c r="H885" s="572"/>
    </row>
    <row r="886" spans="1:8">
      <c r="A886" s="887">
        <v>4.4000000000000004</v>
      </c>
      <c r="B886" s="888" t="s">
        <v>450</v>
      </c>
      <c r="C886" s="890" t="s">
        <v>451</v>
      </c>
      <c r="D886" s="840" t="s">
        <v>49</v>
      </c>
      <c r="E886" s="1281">
        <v>342</v>
      </c>
      <c r="F886" s="1055"/>
      <c r="G886" s="847">
        <f>F886*E886</f>
        <v>0</v>
      </c>
      <c r="H886" s="570"/>
    </row>
    <row r="887" spans="1:8">
      <c r="A887" s="1801" t="s">
        <v>428</v>
      </c>
      <c r="B887" s="1802"/>
      <c r="C887" s="1802"/>
      <c r="D887" s="1802"/>
      <c r="E887" s="1802"/>
      <c r="F887" s="1802"/>
      <c r="G887" s="1803"/>
      <c r="H887" s="565"/>
    </row>
    <row r="888" spans="1:8">
      <c r="A888" s="891"/>
      <c r="B888" s="883" t="s">
        <v>453</v>
      </c>
      <c r="C888" s="884" t="s">
        <v>454</v>
      </c>
      <c r="D888" s="885"/>
      <c r="E888" s="885"/>
      <c r="F888" s="885"/>
      <c r="G888" s="886"/>
      <c r="H888" s="565"/>
    </row>
    <row r="889" spans="1:8">
      <c r="A889" s="887">
        <v>4.5</v>
      </c>
      <c r="B889" s="888" t="s">
        <v>455</v>
      </c>
      <c r="C889" s="890" t="s">
        <v>456</v>
      </c>
      <c r="D889" s="840" t="s">
        <v>457</v>
      </c>
      <c r="E889" s="1281">
        <v>41547.4</v>
      </c>
      <c r="F889" s="1055"/>
      <c r="G889" s="847">
        <f>F889*E889</f>
        <v>0</v>
      </c>
      <c r="H889" s="565"/>
    </row>
    <row r="890" spans="1:8">
      <c r="A890" s="1801" t="s">
        <v>429</v>
      </c>
      <c r="B890" s="1802"/>
      <c r="C890" s="1802"/>
      <c r="D890" s="1802"/>
      <c r="E890" s="1802"/>
      <c r="F890" s="1802"/>
      <c r="G890" s="1803"/>
      <c r="H890" s="565"/>
    </row>
    <row r="891" spans="1:8">
      <c r="A891" s="891"/>
      <c r="B891" s="883" t="s">
        <v>458</v>
      </c>
      <c r="C891" s="884" t="s">
        <v>459</v>
      </c>
      <c r="D891" s="885"/>
      <c r="E891" s="885"/>
      <c r="F891" s="885"/>
      <c r="G891" s="886"/>
      <c r="H891" s="565"/>
    </row>
    <row r="892" spans="1:8">
      <c r="A892" s="887">
        <v>4.5999999999999996</v>
      </c>
      <c r="B892" s="888" t="s">
        <v>460</v>
      </c>
      <c r="C892" s="890" t="s">
        <v>461</v>
      </c>
      <c r="D892" s="840" t="s">
        <v>24</v>
      </c>
      <c r="E892" s="1281">
        <v>88.5</v>
      </c>
      <c r="F892" s="1055"/>
      <c r="G892" s="847">
        <f>F892*E892</f>
        <v>0</v>
      </c>
      <c r="H892" s="571"/>
    </row>
    <row r="893" spans="1:8">
      <c r="A893" s="887">
        <v>4.7</v>
      </c>
      <c r="B893" s="888" t="s">
        <v>462</v>
      </c>
      <c r="C893" s="890" t="s">
        <v>463</v>
      </c>
      <c r="D893" s="840" t="s">
        <v>24</v>
      </c>
      <c r="E893" s="1281">
        <v>64.5</v>
      </c>
      <c r="F893" s="1055"/>
      <c r="G893" s="847">
        <f>F893*E893</f>
        <v>0</v>
      </c>
      <c r="H893" s="565"/>
    </row>
    <row r="894" spans="1:8">
      <c r="A894" s="887">
        <v>4.8</v>
      </c>
      <c r="B894" s="888" t="s">
        <v>464</v>
      </c>
      <c r="C894" s="890" t="s">
        <v>465</v>
      </c>
      <c r="D894" s="840" t="s">
        <v>24</v>
      </c>
      <c r="E894" s="1281">
        <v>27.7</v>
      </c>
      <c r="F894" s="1055"/>
      <c r="G894" s="847">
        <f>F894*E894</f>
        <v>0</v>
      </c>
      <c r="H894" s="565"/>
    </row>
    <row r="895" spans="1:8">
      <c r="A895" s="887">
        <v>4.9000000000000004</v>
      </c>
      <c r="B895" s="888" t="s">
        <v>466</v>
      </c>
      <c r="C895" s="890" t="s">
        <v>467</v>
      </c>
      <c r="D895" s="840" t="s">
        <v>24</v>
      </c>
      <c r="E895" s="1281">
        <v>33.700000000000003</v>
      </c>
      <c r="F895" s="1055"/>
      <c r="G895" s="847">
        <f>F895*E895</f>
        <v>0</v>
      </c>
      <c r="H895" s="565"/>
    </row>
    <row r="896" spans="1:8">
      <c r="A896" s="892">
        <v>4.0999999999999996</v>
      </c>
      <c r="B896" s="888" t="s">
        <v>468</v>
      </c>
      <c r="C896" s="890" t="s">
        <v>469</v>
      </c>
      <c r="D896" s="840" t="s">
        <v>24</v>
      </c>
      <c r="E896" s="1281">
        <v>3.3000000000000003</v>
      </c>
      <c r="F896" s="1055"/>
      <c r="G896" s="847">
        <f>F896*E896</f>
        <v>0</v>
      </c>
      <c r="H896" s="570"/>
    </row>
    <row r="897" spans="1:8">
      <c r="A897" s="893"/>
      <c r="B897" s="883" t="s">
        <v>470</v>
      </c>
      <c r="C897" s="884" t="s">
        <v>471</v>
      </c>
      <c r="D897" s="885"/>
      <c r="E897" s="885"/>
      <c r="F897" s="885"/>
      <c r="G897" s="886"/>
      <c r="H897" s="565"/>
    </row>
    <row r="898" spans="1:8">
      <c r="A898" s="1139">
        <v>4.1100000000000003</v>
      </c>
      <c r="B898" s="1140" t="s">
        <v>472</v>
      </c>
      <c r="C898" s="1141" t="s">
        <v>473</v>
      </c>
      <c r="D898" s="1142" t="s">
        <v>24</v>
      </c>
      <c r="E898" s="1283">
        <v>21.9</v>
      </c>
      <c r="F898" s="1055"/>
      <c r="G898" s="847">
        <f>F898*E898</f>
        <v>0</v>
      </c>
      <c r="H898" s="572"/>
    </row>
    <row r="899" spans="1:8">
      <c r="A899" s="1801" t="s">
        <v>430</v>
      </c>
      <c r="B899" s="1802"/>
      <c r="C899" s="1802"/>
      <c r="D899" s="1802"/>
      <c r="E899" s="1802"/>
      <c r="F899" s="1802"/>
      <c r="G899" s="1803"/>
      <c r="H899" s="565"/>
    </row>
    <row r="900" spans="1:8">
      <c r="A900" s="893"/>
      <c r="B900" s="894" t="s">
        <v>474</v>
      </c>
      <c r="C900" s="884" t="s">
        <v>475</v>
      </c>
      <c r="D900" s="885"/>
      <c r="E900" s="885"/>
      <c r="F900" s="885"/>
      <c r="G900" s="886"/>
      <c r="H900" s="565"/>
    </row>
    <row r="901" spans="1:8">
      <c r="A901" s="892">
        <v>4.12</v>
      </c>
      <c r="B901" s="888" t="s">
        <v>476</v>
      </c>
      <c r="C901" s="890" t="s">
        <v>477</v>
      </c>
      <c r="D901" s="895" t="s">
        <v>457</v>
      </c>
      <c r="E901" s="1282">
        <v>4777</v>
      </c>
      <c r="F901" s="1055"/>
      <c r="G901" s="847">
        <f>F901*E901</f>
        <v>0</v>
      </c>
      <c r="H901" s="570"/>
    </row>
    <row r="902" spans="1:8">
      <c r="A902" s="893"/>
      <c r="B902" s="883" t="s">
        <v>478</v>
      </c>
      <c r="C902" s="884" t="s">
        <v>479</v>
      </c>
      <c r="D902" s="885"/>
      <c r="E902" s="885"/>
      <c r="F902" s="885"/>
      <c r="G902" s="886"/>
      <c r="H902" s="565"/>
    </row>
    <row r="903" spans="1:8">
      <c r="A903" s="892">
        <v>4.13</v>
      </c>
      <c r="B903" s="888" t="s">
        <v>480</v>
      </c>
      <c r="C903" s="890" t="s">
        <v>481</v>
      </c>
      <c r="D903" s="840" t="s">
        <v>49</v>
      </c>
      <c r="E903" s="1281">
        <v>141</v>
      </c>
      <c r="F903" s="1055"/>
      <c r="G903" s="847">
        <f>F903*E903</f>
        <v>0</v>
      </c>
      <c r="H903" s="571"/>
    </row>
    <row r="904" spans="1:8">
      <c r="A904" s="892">
        <v>4.1399999999999997</v>
      </c>
      <c r="B904" s="888" t="s">
        <v>482</v>
      </c>
      <c r="C904" s="890" t="s">
        <v>483</v>
      </c>
      <c r="D904" s="840" t="s">
        <v>49</v>
      </c>
      <c r="E904" s="1281">
        <v>141</v>
      </c>
      <c r="F904" s="1055"/>
      <c r="G904" s="847">
        <f>F904*E904</f>
        <v>0</v>
      </c>
      <c r="H904" s="572"/>
    </row>
    <row r="905" spans="1:8">
      <c r="A905" s="1801" t="s">
        <v>484</v>
      </c>
      <c r="B905" s="1802"/>
      <c r="C905" s="1802"/>
      <c r="D905" s="1802"/>
      <c r="E905" s="1802"/>
      <c r="F905" s="1802"/>
      <c r="G905" s="1803"/>
      <c r="H905" s="565"/>
    </row>
    <row r="906" spans="1:8">
      <c r="A906" s="893"/>
      <c r="B906" s="883" t="s">
        <v>485</v>
      </c>
      <c r="C906" s="884" t="s">
        <v>486</v>
      </c>
      <c r="D906" s="885"/>
      <c r="E906" s="885"/>
      <c r="F906" s="885"/>
      <c r="G906" s="886"/>
      <c r="H906" s="565"/>
    </row>
    <row r="907" spans="1:8">
      <c r="A907" s="892">
        <v>4.1500000000000004</v>
      </c>
      <c r="B907" s="888" t="s">
        <v>487</v>
      </c>
      <c r="C907" s="890" t="s">
        <v>488</v>
      </c>
      <c r="D907" s="840" t="s">
        <v>49</v>
      </c>
      <c r="E907" s="1281">
        <v>666.98</v>
      </c>
      <c r="F907" s="1055"/>
      <c r="G907" s="847">
        <f>F907*E907</f>
        <v>0</v>
      </c>
      <c r="H907" s="565"/>
    </row>
    <row r="908" spans="1:8" ht="25.5">
      <c r="A908" s="892">
        <v>4.16</v>
      </c>
      <c r="B908" s="896" t="s">
        <v>489</v>
      </c>
      <c r="C908" s="897" t="s">
        <v>490</v>
      </c>
      <c r="D908" s="840" t="s">
        <v>49</v>
      </c>
      <c r="E908" s="1281">
        <v>195.12000000000003</v>
      </c>
      <c r="F908" s="1055"/>
      <c r="G908" s="847">
        <f>F908*E908</f>
        <v>0</v>
      </c>
      <c r="H908" s="565"/>
    </row>
    <row r="909" spans="1:8">
      <c r="A909" s="892">
        <v>4.17</v>
      </c>
      <c r="B909" s="896" t="s">
        <v>491</v>
      </c>
      <c r="C909" s="897" t="s">
        <v>492</v>
      </c>
      <c r="D909" s="840" t="s">
        <v>49</v>
      </c>
      <c r="E909" s="1281">
        <v>62.300000000000004</v>
      </c>
      <c r="F909" s="1055"/>
      <c r="G909" s="847">
        <f>F909*E909</f>
        <v>0</v>
      </c>
      <c r="H909" s="565"/>
    </row>
    <row r="910" spans="1:8">
      <c r="A910" s="892">
        <v>4.18</v>
      </c>
      <c r="B910" s="896" t="s">
        <v>493</v>
      </c>
      <c r="C910" s="897" t="s">
        <v>494</v>
      </c>
      <c r="D910" s="840" t="s">
        <v>49</v>
      </c>
      <c r="E910" s="1281">
        <v>7.7</v>
      </c>
      <c r="F910" s="1055"/>
      <c r="G910" s="847">
        <f>F910*E910</f>
        <v>0</v>
      </c>
      <c r="H910" s="570"/>
    </row>
    <row r="911" spans="1:8">
      <c r="A911" s="1801" t="s">
        <v>431</v>
      </c>
      <c r="B911" s="1802"/>
      <c r="C911" s="1802"/>
      <c r="D911" s="1802"/>
      <c r="E911" s="1802"/>
      <c r="F911" s="1802"/>
      <c r="G911" s="1803"/>
      <c r="H911" s="565"/>
    </row>
    <row r="912" spans="1:8">
      <c r="A912" s="893"/>
      <c r="B912" s="883" t="s">
        <v>495</v>
      </c>
      <c r="C912" s="884" t="s">
        <v>496</v>
      </c>
      <c r="D912" s="885"/>
      <c r="E912" s="885"/>
      <c r="F912" s="885"/>
      <c r="G912" s="886"/>
      <c r="H912" s="565"/>
    </row>
    <row r="913" spans="1:8">
      <c r="A913" s="892">
        <v>4.1900000000000004</v>
      </c>
      <c r="B913" s="896" t="s">
        <v>497</v>
      </c>
      <c r="C913" s="897" t="s">
        <v>498</v>
      </c>
      <c r="D913" s="895" t="s">
        <v>49</v>
      </c>
      <c r="E913" s="1282">
        <v>235.66</v>
      </c>
      <c r="F913" s="1055"/>
      <c r="G913" s="847">
        <f>F913*E913</f>
        <v>0</v>
      </c>
      <c r="H913" s="571"/>
    </row>
    <row r="914" spans="1:8">
      <c r="A914" s="892">
        <v>4.2</v>
      </c>
      <c r="B914" s="896" t="s">
        <v>499</v>
      </c>
      <c r="C914" s="897" t="s">
        <v>500</v>
      </c>
      <c r="D914" s="895" t="s">
        <v>28</v>
      </c>
      <c r="E914" s="1282">
        <v>29.900000000000002</v>
      </c>
      <c r="F914" s="1055"/>
      <c r="G914" s="847">
        <f>F914*E914</f>
        <v>0</v>
      </c>
      <c r="H914" s="570"/>
    </row>
    <row r="915" spans="1:8">
      <c r="A915" s="1801" t="s">
        <v>501</v>
      </c>
      <c r="B915" s="1802"/>
      <c r="C915" s="1802"/>
      <c r="D915" s="1802"/>
      <c r="E915" s="1802"/>
      <c r="F915" s="1802"/>
      <c r="G915" s="1803"/>
      <c r="H915" s="565"/>
    </row>
    <row r="916" spans="1:8">
      <c r="A916" s="893"/>
      <c r="B916" s="883" t="s">
        <v>502</v>
      </c>
      <c r="C916" s="884" t="s">
        <v>503</v>
      </c>
      <c r="D916" s="885"/>
      <c r="E916" s="885"/>
      <c r="F916" s="885"/>
      <c r="G916" s="886"/>
      <c r="H916" s="565"/>
    </row>
    <row r="917" spans="1:8">
      <c r="A917" s="892">
        <v>4.21</v>
      </c>
      <c r="B917" s="896" t="s">
        <v>504</v>
      </c>
      <c r="C917" s="897" t="s">
        <v>505</v>
      </c>
      <c r="D917" s="840" t="s">
        <v>28</v>
      </c>
      <c r="E917" s="1281">
        <v>21.28</v>
      </c>
      <c r="F917" s="1055"/>
      <c r="G917" s="847">
        <f>F917*E917</f>
        <v>0</v>
      </c>
      <c r="H917" s="572"/>
    </row>
    <row r="918" spans="1:8">
      <c r="A918" s="1801" t="s">
        <v>506</v>
      </c>
      <c r="B918" s="1802"/>
      <c r="C918" s="1802"/>
      <c r="D918" s="1802"/>
      <c r="E918" s="1802"/>
      <c r="F918" s="1802"/>
      <c r="G918" s="1803"/>
      <c r="H918" s="565"/>
    </row>
    <row r="919" spans="1:8">
      <c r="A919" s="893"/>
      <c r="B919" s="883" t="s">
        <v>507</v>
      </c>
      <c r="C919" s="884" t="s">
        <v>508</v>
      </c>
      <c r="D919" s="885"/>
      <c r="E919" s="885"/>
      <c r="F919" s="885"/>
      <c r="G919" s="886"/>
      <c r="H919" s="565"/>
    </row>
    <row r="920" spans="1:8">
      <c r="A920" s="892">
        <v>4.22</v>
      </c>
      <c r="B920" s="888" t="s">
        <v>509</v>
      </c>
      <c r="C920" s="890" t="s">
        <v>510</v>
      </c>
      <c r="D920" s="840" t="s">
        <v>28</v>
      </c>
      <c r="E920" s="1281">
        <v>60.48</v>
      </c>
      <c r="F920" s="1055"/>
      <c r="G920" s="847">
        <f>F920*E920</f>
        <v>0</v>
      </c>
      <c r="H920" s="572"/>
    </row>
    <row r="921" spans="1:8">
      <c r="A921" s="1801" t="s">
        <v>432</v>
      </c>
      <c r="B921" s="1802"/>
      <c r="C921" s="1802"/>
      <c r="D921" s="1802"/>
      <c r="E921" s="1802"/>
      <c r="F921" s="1802"/>
      <c r="G921" s="1803"/>
      <c r="H921" s="565"/>
    </row>
    <row r="922" spans="1:8">
      <c r="A922" s="893"/>
      <c r="B922" s="883" t="s">
        <v>511</v>
      </c>
      <c r="C922" s="884" t="s">
        <v>1876</v>
      </c>
      <c r="D922" s="885"/>
      <c r="E922" s="885"/>
      <c r="F922" s="885"/>
      <c r="G922" s="886"/>
      <c r="H922" s="565"/>
    </row>
    <row r="923" spans="1:8">
      <c r="A923" s="892">
        <v>4.2300000000000004</v>
      </c>
      <c r="B923" s="888" t="s">
        <v>512</v>
      </c>
      <c r="C923" s="890" t="s">
        <v>1741</v>
      </c>
      <c r="D923" s="840" t="s">
        <v>49</v>
      </c>
      <c r="E923" s="1281">
        <v>247.07</v>
      </c>
      <c r="F923" s="1055"/>
      <c r="G923" s="847">
        <f>F923*E923</f>
        <v>0</v>
      </c>
      <c r="H923" s="571"/>
    </row>
    <row r="924" spans="1:8">
      <c r="A924" s="892">
        <v>4.24</v>
      </c>
      <c r="B924" s="896" t="s">
        <v>514</v>
      </c>
      <c r="C924" s="897" t="s">
        <v>515</v>
      </c>
      <c r="D924" s="840" t="s">
        <v>105</v>
      </c>
      <c r="E924" s="1281">
        <v>11</v>
      </c>
      <c r="F924" s="1055"/>
      <c r="G924" s="847">
        <f>F924*E924</f>
        <v>0</v>
      </c>
      <c r="H924" s="571"/>
    </row>
    <row r="925" spans="1:8">
      <c r="A925" s="892">
        <v>4.25</v>
      </c>
      <c r="B925" s="896" t="s">
        <v>516</v>
      </c>
      <c r="C925" s="897" t="s">
        <v>517</v>
      </c>
      <c r="D925" s="840" t="s">
        <v>457</v>
      </c>
      <c r="E925" s="1281">
        <v>1280</v>
      </c>
      <c r="F925" s="1055"/>
      <c r="G925" s="847">
        <f>F925*E925</f>
        <v>0</v>
      </c>
      <c r="H925" s="565"/>
    </row>
    <row r="926" spans="1:8">
      <c r="A926" s="892">
        <v>4.26</v>
      </c>
      <c r="B926" s="896" t="s">
        <v>518</v>
      </c>
      <c r="C926" s="897" t="s">
        <v>519</v>
      </c>
      <c r="D926" s="840" t="s">
        <v>24</v>
      </c>
      <c r="E926" s="1281">
        <v>77.17</v>
      </c>
      <c r="F926" s="1055"/>
      <c r="G926" s="847">
        <f>F926*E926</f>
        <v>0</v>
      </c>
      <c r="H926" s="571"/>
    </row>
    <row r="927" spans="1:8">
      <c r="A927" s="892">
        <v>4.2699999999999996</v>
      </c>
      <c r="B927" s="896" t="s">
        <v>520</v>
      </c>
      <c r="C927" s="897" t="s">
        <v>521</v>
      </c>
      <c r="D927" s="840" t="s">
        <v>49</v>
      </c>
      <c r="E927" s="1281">
        <v>133.35</v>
      </c>
      <c r="F927" s="1055"/>
      <c r="G927" s="847">
        <f>F927*E927</f>
        <v>0</v>
      </c>
      <c r="H927" s="565"/>
    </row>
    <row r="928" spans="1:8">
      <c r="A928" s="893"/>
      <c r="B928" s="883" t="s">
        <v>522</v>
      </c>
      <c r="C928" s="884" t="s">
        <v>1877</v>
      </c>
      <c r="D928" s="885"/>
      <c r="E928" s="885"/>
      <c r="F928" s="885"/>
      <c r="G928" s="886"/>
      <c r="H928" s="573"/>
    </row>
    <row r="929" spans="1:8">
      <c r="A929" s="892">
        <v>4.28</v>
      </c>
      <c r="B929" s="888" t="s">
        <v>523</v>
      </c>
      <c r="C929" s="890" t="s">
        <v>524</v>
      </c>
      <c r="D929" s="840" t="s">
        <v>105</v>
      </c>
      <c r="E929" s="1281">
        <v>1</v>
      </c>
      <c r="F929" s="1055"/>
      <c r="G929" s="847">
        <f>F929*E929</f>
        <v>0</v>
      </c>
      <c r="H929" s="573"/>
    </row>
    <row r="930" spans="1:8">
      <c r="A930" s="599"/>
      <c r="B930" s="600"/>
      <c r="C930" s="198"/>
      <c r="D930" s="600"/>
      <c r="E930" s="600"/>
      <c r="F930" s="600"/>
      <c r="G930" s="867"/>
      <c r="H930" s="573"/>
    </row>
    <row r="931" spans="1:8" ht="15.75">
      <c r="A931" s="557"/>
      <c r="B931" s="558"/>
      <c r="C931" s="546" t="s">
        <v>1899</v>
      </c>
      <c r="D931" s="558"/>
      <c r="E931" s="558"/>
      <c r="F931" s="561"/>
      <c r="G931" s="559"/>
      <c r="H931" s="573"/>
    </row>
    <row r="932" spans="1:8" ht="25.5">
      <c r="A932" s="111" t="s">
        <v>413</v>
      </c>
      <c r="B932" s="112" t="s">
        <v>414</v>
      </c>
      <c r="C932" s="113" t="s">
        <v>415</v>
      </c>
      <c r="D932" s="558"/>
      <c r="E932" s="558"/>
      <c r="F932" s="558"/>
      <c r="G932" s="564"/>
      <c r="H932" s="573"/>
    </row>
    <row r="933" spans="1:8" ht="15.75">
      <c r="A933" s="566"/>
      <c r="B933" s="112" t="s">
        <v>416</v>
      </c>
      <c r="C933" s="115" t="s">
        <v>418</v>
      </c>
      <c r="D933" s="558"/>
      <c r="E933" s="558"/>
      <c r="F933" s="558"/>
      <c r="G933" s="564"/>
      <c r="H933" s="573"/>
    </row>
    <row r="934" spans="1:8">
      <c r="A934" s="599"/>
      <c r="B934" s="600"/>
      <c r="C934" s="866"/>
      <c r="D934" s="600"/>
      <c r="E934" s="600"/>
      <c r="F934" s="600"/>
      <c r="G934" s="867"/>
      <c r="H934" s="573"/>
    </row>
    <row r="935" spans="1:8">
      <c r="A935" s="599"/>
      <c r="B935" s="602"/>
      <c r="C935" s="868" t="s">
        <v>427</v>
      </c>
      <c r="D935" s="1797">
        <f>SUM(G950,G951,G953)</f>
        <v>0</v>
      </c>
      <c r="E935" s="1797"/>
      <c r="F935" s="1797"/>
      <c r="G935" s="1798"/>
      <c r="H935" s="573"/>
    </row>
    <row r="936" spans="1:8">
      <c r="A936" s="599"/>
      <c r="B936" s="602"/>
      <c r="C936" s="868" t="s">
        <v>428</v>
      </c>
      <c r="D936" s="1797">
        <v>0</v>
      </c>
      <c r="E936" s="1797"/>
      <c r="F936" s="1797"/>
      <c r="G936" s="1798"/>
      <c r="H936" s="573"/>
    </row>
    <row r="937" spans="1:8">
      <c r="A937" s="599"/>
      <c r="B937" s="602"/>
      <c r="C937" s="868" t="s">
        <v>429</v>
      </c>
      <c r="D937" s="1797">
        <v>0</v>
      </c>
      <c r="E937" s="1797"/>
      <c r="F937" s="1797"/>
      <c r="G937" s="1798"/>
      <c r="H937" s="573"/>
    </row>
    <row r="938" spans="1:8">
      <c r="A938" s="599"/>
      <c r="B938" s="602"/>
      <c r="C938" s="868" t="s">
        <v>430</v>
      </c>
      <c r="D938" s="1797">
        <v>0</v>
      </c>
      <c r="E938" s="1797"/>
      <c r="F938" s="1797"/>
      <c r="G938" s="1798"/>
      <c r="H938" s="573"/>
    </row>
    <row r="939" spans="1:8">
      <c r="A939" s="599"/>
      <c r="B939" s="602"/>
      <c r="C939" s="868" t="s">
        <v>1833</v>
      </c>
      <c r="D939" s="1797">
        <v>0</v>
      </c>
      <c r="E939" s="1797"/>
      <c r="F939" s="1797"/>
      <c r="G939" s="1798"/>
      <c r="H939" s="573"/>
    </row>
    <row r="940" spans="1:8">
      <c r="A940" s="599"/>
      <c r="B940" s="602"/>
      <c r="C940" s="868" t="s">
        <v>431</v>
      </c>
      <c r="D940" s="1797">
        <v>0</v>
      </c>
      <c r="E940" s="1797"/>
      <c r="F940" s="1797"/>
      <c r="G940" s="1798"/>
      <c r="H940" s="573"/>
    </row>
    <row r="941" spans="1:8">
      <c r="A941" s="599"/>
      <c r="B941" s="602"/>
      <c r="C941" s="868" t="s">
        <v>1834</v>
      </c>
      <c r="D941" s="1797">
        <v>0</v>
      </c>
      <c r="E941" s="1797"/>
      <c r="F941" s="1797"/>
      <c r="G941" s="1798"/>
      <c r="H941" s="573"/>
    </row>
    <row r="942" spans="1:8">
      <c r="A942" s="599"/>
      <c r="B942" s="602"/>
      <c r="C942" s="868" t="s">
        <v>1835</v>
      </c>
      <c r="D942" s="1797">
        <v>0</v>
      </c>
      <c r="E942" s="1797"/>
      <c r="F942" s="1797"/>
      <c r="G942" s="1798"/>
      <c r="H942" s="573"/>
    </row>
    <row r="943" spans="1:8">
      <c r="A943" s="599"/>
      <c r="B943" s="602"/>
      <c r="C943" s="868" t="s">
        <v>1836</v>
      </c>
      <c r="D943" s="1797">
        <v>0</v>
      </c>
      <c r="E943" s="1797"/>
      <c r="F943" s="1797"/>
      <c r="G943" s="1798"/>
      <c r="H943" s="573"/>
    </row>
    <row r="944" spans="1:8">
      <c r="A944" s="599"/>
      <c r="B944" s="602"/>
      <c r="C944" s="868" t="s">
        <v>432</v>
      </c>
      <c r="D944" s="1797">
        <f>G956</f>
        <v>0</v>
      </c>
      <c r="E944" s="1797"/>
      <c r="F944" s="1797"/>
      <c r="G944" s="1798"/>
      <c r="H944" s="573"/>
    </row>
    <row r="945" spans="1:8" ht="15.75" thickBot="1">
      <c r="A945" s="869"/>
      <c r="B945" s="870"/>
      <c r="C945" s="871" t="s">
        <v>1832</v>
      </c>
      <c r="D945" s="1799">
        <f>SUM(D935:G944)</f>
        <v>0</v>
      </c>
      <c r="E945" s="1799"/>
      <c r="F945" s="1799"/>
      <c r="G945" s="1800"/>
      <c r="H945" s="573"/>
    </row>
    <row r="946" spans="1:8" ht="15.75" thickTop="1">
      <c r="A946" s="872" t="s">
        <v>438</v>
      </c>
      <c r="B946" s="873" t="s">
        <v>433</v>
      </c>
      <c r="C946" s="736" t="s">
        <v>434</v>
      </c>
      <c r="D946" s="874" t="s">
        <v>435</v>
      </c>
      <c r="E946" s="875" t="s">
        <v>436</v>
      </c>
      <c r="F946" s="874" t="s">
        <v>1837</v>
      </c>
      <c r="G946" s="876" t="s">
        <v>1838</v>
      </c>
      <c r="H946" s="573"/>
    </row>
    <row r="947" spans="1:8">
      <c r="A947" s="877" t="s">
        <v>439</v>
      </c>
      <c r="B947" s="878" t="s">
        <v>437</v>
      </c>
      <c r="C947" s="168">
        <v>3</v>
      </c>
      <c r="D947" s="168">
        <v>4</v>
      </c>
      <c r="E947" s="598">
        <v>5</v>
      </c>
      <c r="F947" s="168">
        <v>6</v>
      </c>
      <c r="G947" s="214">
        <v>7</v>
      </c>
      <c r="H947" s="573"/>
    </row>
    <row r="948" spans="1:8">
      <c r="A948" s="879"/>
      <c r="B948" s="880"/>
      <c r="C948" s="880" t="s">
        <v>427</v>
      </c>
      <c r="D948" s="880"/>
      <c r="E948" s="880"/>
      <c r="F948" s="880"/>
      <c r="G948" s="881"/>
      <c r="H948" s="573"/>
    </row>
    <row r="949" spans="1:8">
      <c r="A949" s="898"/>
      <c r="B949" s="883" t="s">
        <v>440</v>
      </c>
      <c r="C949" s="884" t="s">
        <v>441</v>
      </c>
      <c r="D949" s="885"/>
      <c r="E949" s="885"/>
      <c r="F949" s="885"/>
      <c r="G949" s="886"/>
      <c r="H949" s="573"/>
    </row>
    <row r="950" spans="1:8">
      <c r="A950" s="892">
        <v>4.29</v>
      </c>
      <c r="B950" s="888" t="s">
        <v>442</v>
      </c>
      <c r="C950" s="889" t="s">
        <v>443</v>
      </c>
      <c r="D950" s="840" t="s">
        <v>24</v>
      </c>
      <c r="E950" s="1281">
        <v>20.5</v>
      </c>
      <c r="F950" s="1055"/>
      <c r="G950" s="847">
        <f>F950*E950</f>
        <v>0</v>
      </c>
      <c r="H950" s="573"/>
    </row>
    <row r="951" spans="1:8">
      <c r="A951" s="892">
        <v>4.3</v>
      </c>
      <c r="B951" s="888" t="s">
        <v>525</v>
      </c>
      <c r="C951" s="889" t="s">
        <v>526</v>
      </c>
      <c r="D951" s="840" t="s">
        <v>24</v>
      </c>
      <c r="E951" s="1281">
        <v>31.5</v>
      </c>
      <c r="F951" s="1055"/>
      <c r="G951" s="847">
        <f>F951*E951</f>
        <v>0</v>
      </c>
      <c r="H951" s="573"/>
    </row>
    <row r="952" spans="1:8">
      <c r="A952" s="898"/>
      <c r="B952" s="883" t="s">
        <v>448</v>
      </c>
      <c r="C952" s="884" t="s">
        <v>449</v>
      </c>
      <c r="D952" s="885"/>
      <c r="E952" s="885"/>
      <c r="F952" s="885"/>
      <c r="G952" s="886"/>
      <c r="H952" s="573"/>
    </row>
    <row r="953" spans="1:8">
      <c r="A953" s="892">
        <v>4.3099999999999996</v>
      </c>
      <c r="B953" s="888" t="s">
        <v>450</v>
      </c>
      <c r="C953" s="890" t="s">
        <v>451</v>
      </c>
      <c r="D953" s="840" t="s">
        <v>49</v>
      </c>
      <c r="E953" s="1281">
        <v>4.5</v>
      </c>
      <c r="F953" s="1055"/>
      <c r="G953" s="847">
        <f>F953*E953</f>
        <v>0</v>
      </c>
      <c r="H953" s="573"/>
    </row>
    <row r="954" spans="1:8">
      <c r="A954" s="879"/>
      <c r="B954" s="880"/>
      <c r="C954" s="880" t="s">
        <v>432</v>
      </c>
      <c r="D954" s="880"/>
      <c r="E954" s="880"/>
      <c r="F954" s="880"/>
      <c r="G954" s="881"/>
      <c r="H954" s="573"/>
    </row>
    <row r="955" spans="1:8">
      <c r="A955" s="898"/>
      <c r="B955" s="883" t="s">
        <v>511</v>
      </c>
      <c r="C955" s="884" t="s">
        <v>1876</v>
      </c>
      <c r="D955" s="885"/>
      <c r="E955" s="885"/>
      <c r="F955" s="885"/>
      <c r="G955" s="886"/>
      <c r="H955" s="573"/>
    </row>
    <row r="956" spans="1:8">
      <c r="A956" s="892">
        <v>4.32</v>
      </c>
      <c r="B956" s="896" t="s">
        <v>518</v>
      </c>
      <c r="C956" s="897" t="s">
        <v>519</v>
      </c>
      <c r="D956" s="840" t="s">
        <v>24</v>
      </c>
      <c r="E956" s="1281">
        <v>6.65</v>
      </c>
      <c r="F956" s="1055"/>
      <c r="G956" s="847">
        <f>F956*E956</f>
        <v>0</v>
      </c>
      <c r="H956" s="573"/>
    </row>
    <row r="957" spans="1:8">
      <c r="A957" s="599"/>
      <c r="B957" s="600"/>
      <c r="C957" s="198"/>
      <c r="D957" s="600"/>
      <c r="E957" s="600"/>
      <c r="F957" s="600"/>
      <c r="G957" s="867"/>
    </row>
    <row r="958" spans="1:8" ht="15.75">
      <c r="A958" s="557"/>
      <c r="B958" s="558"/>
      <c r="C958" s="546" t="s">
        <v>1899</v>
      </c>
      <c r="D958" s="558"/>
      <c r="E958" s="558"/>
      <c r="F958" s="561"/>
      <c r="G958" s="559"/>
    </row>
    <row r="959" spans="1:8" ht="25.5">
      <c r="A959" s="111" t="s">
        <v>413</v>
      </c>
      <c r="B959" s="112" t="s">
        <v>414</v>
      </c>
      <c r="C959" s="113" t="s">
        <v>415</v>
      </c>
      <c r="D959" s="558"/>
      <c r="E959" s="558"/>
      <c r="F959" s="558"/>
      <c r="G959" s="564"/>
    </row>
    <row r="960" spans="1:8" ht="15.75">
      <c r="A960" s="566"/>
      <c r="B960" s="112" t="s">
        <v>416</v>
      </c>
      <c r="C960" s="115" t="s">
        <v>419</v>
      </c>
      <c r="D960" s="558"/>
      <c r="E960" s="558"/>
      <c r="F960" s="558"/>
      <c r="G960" s="564"/>
    </row>
    <row r="961" spans="1:7">
      <c r="A961" s="599"/>
      <c r="B961" s="600"/>
      <c r="C961" s="866"/>
      <c r="D961" s="600"/>
      <c r="E961" s="600"/>
      <c r="F961" s="600"/>
      <c r="G961" s="867"/>
    </row>
    <row r="962" spans="1:7">
      <c r="A962" s="599"/>
      <c r="B962" s="602"/>
      <c r="C962" s="868" t="s">
        <v>427</v>
      </c>
      <c r="D962" s="1797">
        <f>SUM(G977,G978,G979,G981)</f>
        <v>0</v>
      </c>
      <c r="E962" s="1797"/>
      <c r="F962" s="1797"/>
      <c r="G962" s="1798"/>
    </row>
    <row r="963" spans="1:7">
      <c r="A963" s="599"/>
      <c r="B963" s="602"/>
      <c r="C963" s="868" t="s">
        <v>428</v>
      </c>
      <c r="D963" s="1797">
        <f>G984</f>
        <v>0</v>
      </c>
      <c r="E963" s="1797"/>
      <c r="F963" s="1797"/>
      <c r="G963" s="1798"/>
    </row>
    <row r="964" spans="1:7">
      <c r="A964" s="599"/>
      <c r="B964" s="602"/>
      <c r="C964" s="868" t="s">
        <v>429</v>
      </c>
      <c r="D964" s="1797">
        <f>SUM(G987,G988,G990)</f>
        <v>0</v>
      </c>
      <c r="E964" s="1797"/>
      <c r="F964" s="1797"/>
      <c r="G964" s="1798"/>
    </row>
    <row r="965" spans="1:7">
      <c r="A965" s="599"/>
      <c r="B965" s="602"/>
      <c r="C965" s="868" t="s">
        <v>430</v>
      </c>
      <c r="D965" s="1797">
        <v>0</v>
      </c>
      <c r="E965" s="1797"/>
      <c r="F965" s="1797"/>
      <c r="G965" s="1798"/>
    </row>
    <row r="966" spans="1:7">
      <c r="A966" s="599"/>
      <c r="B966" s="602"/>
      <c r="C966" s="868" t="s">
        <v>1833</v>
      </c>
      <c r="D966" s="1797">
        <f>G993</f>
        <v>0</v>
      </c>
      <c r="E966" s="1797"/>
      <c r="F966" s="1797"/>
      <c r="G966" s="1798"/>
    </row>
    <row r="967" spans="1:7">
      <c r="A967" s="599"/>
      <c r="B967" s="602"/>
      <c r="C967" s="868" t="s">
        <v>431</v>
      </c>
      <c r="D967" s="1797">
        <v>0</v>
      </c>
      <c r="E967" s="1797"/>
      <c r="F967" s="1797"/>
      <c r="G967" s="1798"/>
    </row>
    <row r="968" spans="1:7">
      <c r="A968" s="599"/>
      <c r="B968" s="602"/>
      <c r="C968" s="868" t="s">
        <v>1834</v>
      </c>
      <c r="D968" s="1797">
        <v>0</v>
      </c>
      <c r="E968" s="1797"/>
      <c r="F968" s="1797"/>
      <c r="G968" s="1798"/>
    </row>
    <row r="969" spans="1:7">
      <c r="A969" s="599"/>
      <c r="B969" s="602"/>
      <c r="C969" s="868" t="s">
        <v>1835</v>
      </c>
      <c r="D969" s="1797">
        <v>0</v>
      </c>
      <c r="E969" s="1797"/>
      <c r="F969" s="1797"/>
      <c r="G969" s="1798"/>
    </row>
    <row r="970" spans="1:7">
      <c r="A970" s="599"/>
      <c r="B970" s="602"/>
      <c r="C970" s="868" t="s">
        <v>1836</v>
      </c>
      <c r="D970" s="1797">
        <f>G996</f>
        <v>0</v>
      </c>
      <c r="E970" s="1797"/>
      <c r="F970" s="1797"/>
      <c r="G970" s="1798"/>
    </row>
    <row r="971" spans="1:7">
      <c r="A971" s="599"/>
      <c r="B971" s="602"/>
      <c r="C971" s="868" t="s">
        <v>432</v>
      </c>
      <c r="D971" s="1797">
        <f>SUM(G999,G1000,G1001,G1002)</f>
        <v>0</v>
      </c>
      <c r="E971" s="1797"/>
      <c r="F971" s="1797"/>
      <c r="G971" s="1798"/>
    </row>
    <row r="972" spans="1:7" ht="15.75" thickBot="1">
      <c r="A972" s="869"/>
      <c r="B972" s="870"/>
      <c r="C972" s="871" t="s">
        <v>1832</v>
      </c>
      <c r="D972" s="1799">
        <f>SUM(D962:G971)</f>
        <v>0</v>
      </c>
      <c r="E972" s="1799"/>
      <c r="F972" s="1799"/>
      <c r="G972" s="1800"/>
    </row>
    <row r="973" spans="1:7" ht="15.75" thickTop="1">
      <c r="A973" s="872" t="s">
        <v>438</v>
      </c>
      <c r="B973" s="873" t="s">
        <v>433</v>
      </c>
      <c r="C973" s="736" t="s">
        <v>434</v>
      </c>
      <c r="D973" s="874" t="s">
        <v>435</v>
      </c>
      <c r="E973" s="875" t="s">
        <v>436</v>
      </c>
      <c r="F973" s="874" t="s">
        <v>1837</v>
      </c>
      <c r="G973" s="876" t="s">
        <v>1838</v>
      </c>
    </row>
    <row r="974" spans="1:7">
      <c r="A974" s="877" t="s">
        <v>439</v>
      </c>
      <c r="B974" s="878" t="s">
        <v>437</v>
      </c>
      <c r="C974" s="168">
        <v>3</v>
      </c>
      <c r="D974" s="168">
        <v>4</v>
      </c>
      <c r="E974" s="598">
        <v>5</v>
      </c>
      <c r="F974" s="168">
        <v>6</v>
      </c>
      <c r="G974" s="214">
        <v>7</v>
      </c>
    </row>
    <row r="975" spans="1:7">
      <c r="A975" s="879"/>
      <c r="B975" s="880"/>
      <c r="C975" s="880" t="s">
        <v>427</v>
      </c>
      <c r="D975" s="880"/>
      <c r="E975" s="880"/>
      <c r="F975" s="880"/>
      <c r="G975" s="881"/>
    </row>
    <row r="976" spans="1:7">
      <c r="A976" s="893"/>
      <c r="B976" s="883" t="s">
        <v>440</v>
      </c>
      <c r="C976" s="884" t="s">
        <v>441</v>
      </c>
      <c r="D976" s="885"/>
      <c r="E976" s="885"/>
      <c r="F976" s="885"/>
      <c r="G976" s="886"/>
    </row>
    <row r="977" spans="1:7">
      <c r="A977" s="892">
        <v>4.33</v>
      </c>
      <c r="B977" s="888" t="s">
        <v>442</v>
      </c>
      <c r="C977" s="889" t="s">
        <v>443</v>
      </c>
      <c r="D977" s="840" t="s">
        <v>24</v>
      </c>
      <c r="E977" s="1281">
        <v>100.95</v>
      </c>
      <c r="F977" s="1055"/>
      <c r="G977" s="847">
        <f>F977*E977</f>
        <v>0</v>
      </c>
    </row>
    <row r="978" spans="1:7">
      <c r="A978" s="892">
        <v>4.34</v>
      </c>
      <c r="B978" s="888" t="s">
        <v>525</v>
      </c>
      <c r="C978" s="889" t="s">
        <v>526</v>
      </c>
      <c r="D978" s="840" t="s">
        <v>24</v>
      </c>
      <c r="E978" s="1281">
        <v>88.62</v>
      </c>
      <c r="F978" s="1055"/>
      <c r="G978" s="847">
        <f>F978*E978</f>
        <v>0</v>
      </c>
    </row>
    <row r="979" spans="1:7">
      <c r="A979" s="892">
        <v>4.3499999999999996</v>
      </c>
      <c r="B979" s="888" t="s">
        <v>527</v>
      </c>
      <c r="C979" s="890" t="s">
        <v>528</v>
      </c>
      <c r="D979" s="840" t="s">
        <v>24</v>
      </c>
      <c r="E979" s="1281">
        <v>13.66</v>
      </c>
      <c r="F979" s="1055"/>
      <c r="G979" s="847">
        <f>F979*E979</f>
        <v>0</v>
      </c>
    </row>
    <row r="980" spans="1:7">
      <c r="A980" s="893"/>
      <c r="B980" s="883" t="s">
        <v>448</v>
      </c>
      <c r="C980" s="884" t="s">
        <v>449</v>
      </c>
      <c r="D980" s="885"/>
      <c r="E980" s="885"/>
      <c r="F980" s="885"/>
      <c r="G980" s="886"/>
    </row>
    <row r="981" spans="1:7">
      <c r="A981" s="892">
        <v>4.3600000000000003</v>
      </c>
      <c r="B981" s="888" t="s">
        <v>450</v>
      </c>
      <c r="C981" s="890" t="s">
        <v>451</v>
      </c>
      <c r="D981" s="840" t="s">
        <v>49</v>
      </c>
      <c r="E981" s="1281">
        <v>32.5</v>
      </c>
      <c r="F981" s="1055"/>
      <c r="G981" s="847">
        <f>F981*E981</f>
        <v>0</v>
      </c>
    </row>
    <row r="982" spans="1:7">
      <c r="A982" s="1801" t="s">
        <v>428</v>
      </c>
      <c r="B982" s="1802"/>
      <c r="C982" s="1802"/>
      <c r="D982" s="1802"/>
      <c r="E982" s="1802"/>
      <c r="F982" s="1802"/>
      <c r="G982" s="1803"/>
    </row>
    <row r="983" spans="1:7">
      <c r="A983" s="893"/>
      <c r="B983" s="883" t="s">
        <v>453</v>
      </c>
      <c r="C983" s="884" t="s">
        <v>454</v>
      </c>
      <c r="D983" s="885"/>
      <c r="E983" s="885"/>
      <c r="F983" s="885"/>
      <c r="G983" s="886"/>
    </row>
    <row r="984" spans="1:7">
      <c r="A984" s="892">
        <v>4.37</v>
      </c>
      <c r="B984" s="888" t="s">
        <v>455</v>
      </c>
      <c r="C984" s="890" t="s">
        <v>456</v>
      </c>
      <c r="D984" s="840" t="s">
        <v>457</v>
      </c>
      <c r="E984" s="1281">
        <v>82</v>
      </c>
      <c r="F984" s="1055"/>
      <c r="G984" s="847">
        <f>F984*E984</f>
        <v>0</v>
      </c>
    </row>
    <row r="985" spans="1:7">
      <c r="A985" s="1801" t="s">
        <v>429</v>
      </c>
      <c r="B985" s="1802"/>
      <c r="C985" s="1802"/>
      <c r="D985" s="1802"/>
      <c r="E985" s="1802"/>
      <c r="F985" s="1802"/>
      <c r="G985" s="1803"/>
    </row>
    <row r="986" spans="1:7">
      <c r="A986" s="893"/>
      <c r="B986" s="883" t="s">
        <v>458</v>
      </c>
      <c r="C986" s="884" t="s">
        <v>459</v>
      </c>
      <c r="D986" s="885"/>
      <c r="E986" s="885"/>
      <c r="F986" s="885"/>
      <c r="G986" s="886"/>
    </row>
    <row r="987" spans="1:7">
      <c r="A987" s="892">
        <v>4.38</v>
      </c>
      <c r="B987" s="888" t="s">
        <v>460</v>
      </c>
      <c r="C987" s="890" t="s">
        <v>461</v>
      </c>
      <c r="D987" s="840" t="s">
        <v>24</v>
      </c>
      <c r="E987" s="1281">
        <v>1.92</v>
      </c>
      <c r="F987" s="1055"/>
      <c r="G987" s="847">
        <f>F987*E987</f>
        <v>0</v>
      </c>
    </row>
    <row r="988" spans="1:7">
      <c r="A988" s="892">
        <v>4.3899999999999997</v>
      </c>
      <c r="B988" s="888" t="s">
        <v>468</v>
      </c>
      <c r="C988" s="890" t="s">
        <v>469</v>
      </c>
      <c r="D988" s="840" t="s">
        <v>24</v>
      </c>
      <c r="E988" s="1281">
        <v>2.2000000000000002</v>
      </c>
      <c r="F988" s="1055"/>
      <c r="G988" s="847">
        <f>F988*E988</f>
        <v>0</v>
      </c>
    </row>
    <row r="989" spans="1:7">
      <c r="A989" s="893"/>
      <c r="B989" s="883" t="s">
        <v>470</v>
      </c>
      <c r="C989" s="884" t="s">
        <v>471</v>
      </c>
      <c r="D989" s="885"/>
      <c r="E989" s="885"/>
      <c r="F989" s="885"/>
      <c r="G989" s="886"/>
    </row>
    <row r="990" spans="1:7">
      <c r="A990" s="892">
        <v>4.4000000000000004</v>
      </c>
      <c r="B990" s="888" t="s">
        <v>472</v>
      </c>
      <c r="C990" s="890" t="s">
        <v>473</v>
      </c>
      <c r="D990" s="840" t="s">
        <v>24</v>
      </c>
      <c r="E990" s="1281">
        <v>0.33</v>
      </c>
      <c r="F990" s="1055"/>
      <c r="G990" s="847">
        <f>F990*E990</f>
        <v>0</v>
      </c>
    </row>
    <row r="991" spans="1:7">
      <c r="A991" s="1801" t="s">
        <v>484</v>
      </c>
      <c r="B991" s="1802"/>
      <c r="C991" s="1802"/>
      <c r="D991" s="1802"/>
      <c r="E991" s="1802"/>
      <c r="F991" s="1802"/>
      <c r="G991" s="1803"/>
    </row>
    <row r="992" spans="1:7">
      <c r="A992" s="893"/>
      <c r="B992" s="883" t="s">
        <v>485</v>
      </c>
      <c r="C992" s="884" t="s">
        <v>486</v>
      </c>
      <c r="D992" s="885"/>
      <c r="E992" s="885"/>
      <c r="F992" s="885"/>
      <c r="G992" s="886"/>
    </row>
    <row r="993" spans="1:7">
      <c r="A993" s="892">
        <v>4.41</v>
      </c>
      <c r="B993" s="888" t="s">
        <v>487</v>
      </c>
      <c r="C993" s="890" t="s">
        <v>488</v>
      </c>
      <c r="D993" s="840" t="s">
        <v>49</v>
      </c>
      <c r="E993" s="1281">
        <v>11.48</v>
      </c>
      <c r="F993" s="1055"/>
      <c r="G993" s="847">
        <f>F993*E993</f>
        <v>0</v>
      </c>
    </row>
    <row r="994" spans="1:7">
      <c r="A994" s="1801" t="s">
        <v>506</v>
      </c>
      <c r="B994" s="1802"/>
      <c r="C994" s="1802"/>
      <c r="D994" s="1802"/>
      <c r="E994" s="1802"/>
      <c r="F994" s="1802"/>
      <c r="G994" s="1803"/>
    </row>
    <row r="995" spans="1:7">
      <c r="A995" s="893"/>
      <c r="B995" s="883" t="s">
        <v>507</v>
      </c>
      <c r="C995" s="884" t="s">
        <v>508</v>
      </c>
      <c r="D995" s="885"/>
      <c r="E995" s="885"/>
      <c r="F995" s="885"/>
      <c r="G995" s="886"/>
    </row>
    <row r="996" spans="1:7">
      <c r="A996" s="892">
        <v>4.42</v>
      </c>
      <c r="B996" s="888" t="s">
        <v>509</v>
      </c>
      <c r="C996" s="890" t="s">
        <v>510</v>
      </c>
      <c r="D996" s="840" t="s">
        <v>28</v>
      </c>
      <c r="E996" s="1281">
        <v>13.48</v>
      </c>
      <c r="F996" s="1055"/>
      <c r="G996" s="847">
        <f>F996*E996</f>
        <v>0</v>
      </c>
    </row>
    <row r="997" spans="1:7">
      <c r="A997" s="1801" t="s">
        <v>432</v>
      </c>
      <c r="B997" s="1802"/>
      <c r="C997" s="1802"/>
      <c r="D997" s="1802"/>
      <c r="E997" s="1802"/>
      <c r="F997" s="1802"/>
      <c r="G997" s="1803"/>
    </row>
    <row r="998" spans="1:7">
      <c r="A998" s="893"/>
      <c r="B998" s="883" t="s">
        <v>511</v>
      </c>
      <c r="C998" s="884" t="s">
        <v>1876</v>
      </c>
      <c r="D998" s="885"/>
      <c r="E998" s="885"/>
      <c r="F998" s="885"/>
      <c r="G998" s="886"/>
    </row>
    <row r="999" spans="1:7">
      <c r="A999" s="892">
        <v>4.43</v>
      </c>
      <c r="B999" s="888" t="s">
        <v>512</v>
      </c>
      <c r="C999" s="890" t="s">
        <v>1741</v>
      </c>
      <c r="D999" s="840" t="s">
        <v>49</v>
      </c>
      <c r="E999" s="1281">
        <v>6.1</v>
      </c>
      <c r="F999" s="1055"/>
      <c r="G999" s="847">
        <f>F999*E999</f>
        <v>0</v>
      </c>
    </row>
    <row r="1000" spans="1:7">
      <c r="A1000" s="892">
        <v>4.4400000000000004</v>
      </c>
      <c r="B1000" s="896" t="s">
        <v>529</v>
      </c>
      <c r="C1000" s="897" t="s">
        <v>530</v>
      </c>
      <c r="D1000" s="840" t="s">
        <v>49</v>
      </c>
      <c r="E1000" s="1281">
        <v>15.7</v>
      </c>
      <c r="F1000" s="1055"/>
      <c r="G1000" s="847">
        <f>F1000*E1000</f>
        <v>0</v>
      </c>
    </row>
    <row r="1001" spans="1:7">
      <c r="A1001" s="892">
        <v>4.45</v>
      </c>
      <c r="B1001" s="896" t="s">
        <v>516</v>
      </c>
      <c r="C1001" s="897" t="s">
        <v>517</v>
      </c>
      <c r="D1001" s="840" t="s">
        <v>457</v>
      </c>
      <c r="E1001" s="1281">
        <v>384</v>
      </c>
      <c r="F1001" s="1055"/>
      <c r="G1001" s="847">
        <f>F1001*E1001</f>
        <v>0</v>
      </c>
    </row>
    <row r="1002" spans="1:7">
      <c r="A1002" s="892">
        <v>4.46</v>
      </c>
      <c r="B1002" s="896" t="s">
        <v>518</v>
      </c>
      <c r="C1002" s="897" t="s">
        <v>519</v>
      </c>
      <c r="D1002" s="840" t="s">
        <v>24</v>
      </c>
      <c r="E1002" s="1281">
        <v>5.94</v>
      </c>
      <c r="F1002" s="1055"/>
      <c r="G1002" s="847">
        <f>F1002*E1002</f>
        <v>0</v>
      </c>
    </row>
    <row r="1003" spans="1:7">
      <c r="A1003" s="599"/>
      <c r="B1003" s="600"/>
      <c r="C1003" s="198"/>
      <c r="D1003" s="600"/>
      <c r="E1003" s="600"/>
      <c r="F1003" s="600"/>
      <c r="G1003" s="867"/>
    </row>
    <row r="1004" spans="1:7" ht="15.75">
      <c r="A1004" s="557"/>
      <c r="B1004" s="558"/>
      <c r="C1004" s="546" t="s">
        <v>1899</v>
      </c>
      <c r="D1004" s="558"/>
      <c r="E1004" s="558"/>
      <c r="F1004" s="561"/>
      <c r="G1004" s="559"/>
    </row>
    <row r="1005" spans="1:7" ht="25.5">
      <c r="A1005" s="111" t="s">
        <v>413</v>
      </c>
      <c r="B1005" s="112" t="s">
        <v>414</v>
      </c>
      <c r="C1005" s="113" t="s">
        <v>415</v>
      </c>
      <c r="D1005" s="558"/>
      <c r="E1005" s="558"/>
      <c r="F1005" s="558"/>
      <c r="G1005" s="564"/>
    </row>
    <row r="1006" spans="1:7" ht="15.75">
      <c r="A1006" s="566"/>
      <c r="B1006" s="112" t="s">
        <v>416</v>
      </c>
      <c r="C1006" s="115" t="s">
        <v>420</v>
      </c>
      <c r="D1006" s="558"/>
      <c r="E1006" s="558"/>
      <c r="F1006" s="558"/>
      <c r="G1006" s="564"/>
    </row>
    <row r="1007" spans="1:7">
      <c r="A1007" s="599"/>
      <c r="B1007" s="600"/>
      <c r="C1007" s="866"/>
      <c r="D1007" s="600"/>
      <c r="E1007" s="600"/>
      <c r="F1007" s="600"/>
      <c r="G1007" s="867"/>
    </row>
    <row r="1008" spans="1:7">
      <c r="A1008" s="599"/>
      <c r="B1008" s="602"/>
      <c r="C1008" s="868" t="s">
        <v>427</v>
      </c>
      <c r="D1008" s="1797">
        <f>SUM(G1023,G1024,G1025,G1027)</f>
        <v>0</v>
      </c>
      <c r="E1008" s="1797"/>
      <c r="F1008" s="1797"/>
      <c r="G1008" s="1798"/>
    </row>
    <row r="1009" spans="1:7">
      <c r="A1009" s="599"/>
      <c r="B1009" s="602"/>
      <c r="C1009" s="868" t="s">
        <v>428</v>
      </c>
      <c r="D1009" s="1797">
        <f>G1030</f>
        <v>0</v>
      </c>
      <c r="E1009" s="1797"/>
      <c r="F1009" s="1797"/>
      <c r="G1009" s="1798"/>
    </row>
    <row r="1010" spans="1:7">
      <c r="A1010" s="599"/>
      <c r="B1010" s="602"/>
      <c r="C1010" s="868" t="s">
        <v>429</v>
      </c>
      <c r="D1010" s="1797">
        <f>SUM(G1033,G1034,G1036)</f>
        <v>0</v>
      </c>
      <c r="E1010" s="1797"/>
      <c r="F1010" s="1797"/>
      <c r="G1010" s="1798"/>
    </row>
    <row r="1011" spans="1:7" ht="15" customHeight="1">
      <c r="A1011" s="599"/>
      <c r="B1011" s="602"/>
      <c r="C1011" s="868" t="s">
        <v>430</v>
      </c>
      <c r="D1011" s="1797">
        <v>0</v>
      </c>
      <c r="E1011" s="1797"/>
      <c r="F1011" s="1797"/>
      <c r="G1011" s="1798"/>
    </row>
    <row r="1012" spans="1:7">
      <c r="A1012" s="599"/>
      <c r="B1012" s="602"/>
      <c r="C1012" s="868" t="s">
        <v>1833</v>
      </c>
      <c r="D1012" s="1797">
        <f>G1039</f>
        <v>0</v>
      </c>
      <c r="E1012" s="1797"/>
      <c r="F1012" s="1797"/>
      <c r="G1012" s="1798"/>
    </row>
    <row r="1013" spans="1:7">
      <c r="A1013" s="599"/>
      <c r="B1013" s="602"/>
      <c r="C1013" s="868" t="s">
        <v>431</v>
      </c>
      <c r="D1013" s="1797">
        <v>0</v>
      </c>
      <c r="E1013" s="1797"/>
      <c r="F1013" s="1797"/>
      <c r="G1013" s="1798"/>
    </row>
    <row r="1014" spans="1:7">
      <c r="A1014" s="599"/>
      <c r="B1014" s="602"/>
      <c r="C1014" s="868" t="s">
        <v>1834</v>
      </c>
      <c r="D1014" s="1797">
        <v>0</v>
      </c>
      <c r="E1014" s="1797"/>
      <c r="F1014" s="1797"/>
      <c r="G1014" s="1798"/>
    </row>
    <row r="1015" spans="1:7">
      <c r="A1015" s="599"/>
      <c r="B1015" s="602"/>
      <c r="C1015" s="868" t="s">
        <v>1835</v>
      </c>
      <c r="D1015" s="1797">
        <v>0</v>
      </c>
      <c r="E1015" s="1797"/>
      <c r="F1015" s="1797"/>
      <c r="G1015" s="1798"/>
    </row>
    <row r="1016" spans="1:7">
      <c r="A1016" s="599"/>
      <c r="B1016" s="602"/>
      <c r="C1016" s="868" t="s">
        <v>1836</v>
      </c>
      <c r="D1016" s="1797">
        <f>G1042</f>
        <v>0</v>
      </c>
      <c r="E1016" s="1797"/>
      <c r="F1016" s="1797"/>
      <c r="G1016" s="1798"/>
    </row>
    <row r="1017" spans="1:7">
      <c r="A1017" s="599"/>
      <c r="B1017" s="602"/>
      <c r="C1017" s="868" t="s">
        <v>432</v>
      </c>
      <c r="D1017" s="1797">
        <f>SUM(G1045,G1046,G1047,G1048)</f>
        <v>0</v>
      </c>
      <c r="E1017" s="1797"/>
      <c r="F1017" s="1797"/>
      <c r="G1017" s="1798"/>
    </row>
    <row r="1018" spans="1:7" ht="15.75" thickBot="1">
      <c r="A1018" s="869"/>
      <c r="B1018" s="870"/>
      <c r="C1018" s="871" t="s">
        <v>1832</v>
      </c>
      <c r="D1018" s="1799">
        <f>SUM(D1008:G1017)</f>
        <v>0</v>
      </c>
      <c r="E1018" s="1799"/>
      <c r="F1018" s="1799"/>
      <c r="G1018" s="1800"/>
    </row>
    <row r="1019" spans="1:7" ht="15.75" thickTop="1">
      <c r="A1019" s="872" t="s">
        <v>438</v>
      </c>
      <c r="B1019" s="873" t="s">
        <v>433</v>
      </c>
      <c r="C1019" s="736" t="s">
        <v>434</v>
      </c>
      <c r="D1019" s="874" t="s">
        <v>435</v>
      </c>
      <c r="E1019" s="875" t="s">
        <v>436</v>
      </c>
      <c r="F1019" s="874" t="s">
        <v>1837</v>
      </c>
      <c r="G1019" s="876" t="s">
        <v>1838</v>
      </c>
    </row>
    <row r="1020" spans="1:7">
      <c r="A1020" s="877" t="s">
        <v>439</v>
      </c>
      <c r="B1020" s="878" t="s">
        <v>437</v>
      </c>
      <c r="C1020" s="168">
        <v>3</v>
      </c>
      <c r="D1020" s="168">
        <v>4</v>
      </c>
      <c r="E1020" s="598">
        <v>5</v>
      </c>
      <c r="F1020" s="168">
        <v>6</v>
      </c>
      <c r="G1020" s="214">
        <v>7</v>
      </c>
    </row>
    <row r="1021" spans="1:7">
      <c r="A1021" s="879"/>
      <c r="B1021" s="880"/>
      <c r="C1021" s="880" t="s">
        <v>427</v>
      </c>
      <c r="D1021" s="880"/>
      <c r="E1021" s="880"/>
      <c r="F1021" s="880"/>
      <c r="G1021" s="881"/>
    </row>
    <row r="1022" spans="1:7">
      <c r="A1022" s="898"/>
      <c r="B1022" s="883" t="s">
        <v>440</v>
      </c>
      <c r="C1022" s="884" t="s">
        <v>441</v>
      </c>
      <c r="D1022" s="885"/>
      <c r="E1022" s="885"/>
      <c r="F1022" s="885"/>
      <c r="G1022" s="886"/>
    </row>
    <row r="1023" spans="1:7">
      <c r="A1023" s="892">
        <v>4.47</v>
      </c>
      <c r="B1023" s="888" t="s">
        <v>442</v>
      </c>
      <c r="C1023" s="889" t="s">
        <v>443</v>
      </c>
      <c r="D1023" s="840" t="s">
        <v>24</v>
      </c>
      <c r="E1023" s="1281">
        <v>205.84000000000003</v>
      </c>
      <c r="F1023" s="1055"/>
      <c r="G1023" s="847">
        <f>F1023*E1023</f>
        <v>0</v>
      </c>
    </row>
    <row r="1024" spans="1:7">
      <c r="A1024" s="892">
        <v>4.4800000000000004</v>
      </c>
      <c r="B1024" s="888" t="s">
        <v>525</v>
      </c>
      <c r="C1024" s="889" t="s">
        <v>526</v>
      </c>
      <c r="D1024" s="840" t="s">
        <v>24</v>
      </c>
      <c r="E1024" s="1281">
        <v>192.8</v>
      </c>
      <c r="F1024" s="1055"/>
      <c r="G1024" s="847">
        <f>F1024*E1024</f>
        <v>0</v>
      </c>
    </row>
    <row r="1025" spans="1:7">
      <c r="A1025" s="892">
        <v>4.49</v>
      </c>
      <c r="B1025" s="888" t="s">
        <v>527</v>
      </c>
      <c r="C1025" s="890" t="s">
        <v>528</v>
      </c>
      <c r="D1025" s="840" t="s">
        <v>24</v>
      </c>
      <c r="E1025" s="1281">
        <v>21.580000000000002</v>
      </c>
      <c r="F1025" s="1055"/>
      <c r="G1025" s="847">
        <f>F1025*E1025</f>
        <v>0</v>
      </c>
    </row>
    <row r="1026" spans="1:7">
      <c r="A1026" s="893"/>
      <c r="B1026" s="883" t="s">
        <v>448</v>
      </c>
      <c r="C1026" s="884" t="s">
        <v>449</v>
      </c>
      <c r="D1026" s="885"/>
      <c r="E1026" s="885"/>
      <c r="F1026" s="885"/>
      <c r="G1026" s="886"/>
    </row>
    <row r="1027" spans="1:7">
      <c r="A1027" s="892">
        <v>4.5</v>
      </c>
      <c r="B1027" s="888" t="s">
        <v>450</v>
      </c>
      <c r="C1027" s="890" t="s">
        <v>451</v>
      </c>
      <c r="D1027" s="840" t="s">
        <v>49</v>
      </c>
      <c r="E1027" s="1281">
        <v>63</v>
      </c>
      <c r="F1027" s="1055"/>
      <c r="G1027" s="847">
        <f>F1027*E1027</f>
        <v>0</v>
      </c>
    </row>
    <row r="1028" spans="1:7">
      <c r="A1028" s="1801" t="s">
        <v>428</v>
      </c>
      <c r="B1028" s="1802"/>
      <c r="C1028" s="1802"/>
      <c r="D1028" s="1802"/>
      <c r="E1028" s="1802"/>
      <c r="F1028" s="1802"/>
      <c r="G1028" s="1803"/>
    </row>
    <row r="1029" spans="1:7">
      <c r="A1029" s="893"/>
      <c r="B1029" s="883" t="s">
        <v>453</v>
      </c>
      <c r="C1029" s="884" t="s">
        <v>454</v>
      </c>
      <c r="D1029" s="885"/>
      <c r="E1029" s="885"/>
      <c r="F1029" s="885"/>
      <c r="G1029" s="886"/>
    </row>
    <row r="1030" spans="1:7">
      <c r="A1030" s="892">
        <v>4.51</v>
      </c>
      <c r="B1030" s="888" t="s">
        <v>455</v>
      </c>
      <c r="C1030" s="890" t="s">
        <v>456</v>
      </c>
      <c r="D1030" s="840" t="s">
        <v>457</v>
      </c>
      <c r="E1030" s="1281">
        <v>75.5</v>
      </c>
      <c r="F1030" s="1055"/>
      <c r="G1030" s="847">
        <f>F1030*E1030</f>
        <v>0</v>
      </c>
    </row>
    <row r="1031" spans="1:7">
      <c r="A1031" s="1801" t="s">
        <v>429</v>
      </c>
      <c r="B1031" s="1802"/>
      <c r="C1031" s="1802"/>
      <c r="D1031" s="1802"/>
      <c r="E1031" s="1802"/>
      <c r="F1031" s="1802"/>
      <c r="G1031" s="1803"/>
    </row>
    <row r="1032" spans="1:7">
      <c r="A1032" s="892"/>
      <c r="B1032" s="883" t="s">
        <v>458</v>
      </c>
      <c r="C1032" s="884" t="s">
        <v>459</v>
      </c>
      <c r="D1032" s="885"/>
      <c r="E1032" s="885"/>
      <c r="F1032" s="885"/>
      <c r="G1032" s="886"/>
    </row>
    <row r="1033" spans="1:7">
      <c r="A1033" s="892">
        <v>4.5199999999999996</v>
      </c>
      <c r="B1033" s="888" t="s">
        <v>460</v>
      </c>
      <c r="C1033" s="890" t="s">
        <v>461</v>
      </c>
      <c r="D1033" s="840" t="s">
        <v>24</v>
      </c>
      <c r="E1033" s="1281">
        <v>2.41</v>
      </c>
      <c r="F1033" s="1055"/>
      <c r="G1033" s="847">
        <f>F1033*E1033</f>
        <v>0</v>
      </c>
    </row>
    <row r="1034" spans="1:7">
      <c r="A1034" s="892">
        <v>4.53</v>
      </c>
      <c r="B1034" s="888" t="s">
        <v>468</v>
      </c>
      <c r="C1034" s="890" t="s">
        <v>469</v>
      </c>
      <c r="D1034" s="840" t="s">
        <v>24</v>
      </c>
      <c r="E1034" s="1281">
        <v>2</v>
      </c>
      <c r="F1034" s="1055"/>
      <c r="G1034" s="847">
        <f>F1034*E1034</f>
        <v>0</v>
      </c>
    </row>
    <row r="1035" spans="1:7">
      <c r="A1035" s="893"/>
      <c r="B1035" s="883" t="s">
        <v>470</v>
      </c>
      <c r="C1035" s="884" t="s">
        <v>471</v>
      </c>
      <c r="D1035" s="885"/>
      <c r="E1035" s="885"/>
      <c r="F1035" s="885"/>
      <c r="G1035" s="886"/>
    </row>
    <row r="1036" spans="1:7">
      <c r="A1036" s="892">
        <v>4.54</v>
      </c>
      <c r="B1036" s="888" t="s">
        <v>472</v>
      </c>
      <c r="C1036" s="890" t="s">
        <v>473</v>
      </c>
      <c r="D1036" s="840" t="s">
        <v>24</v>
      </c>
      <c r="E1036" s="1281">
        <v>0.35000000000000003</v>
      </c>
      <c r="F1036" s="1055"/>
      <c r="G1036" s="847">
        <f>F1036*E1036</f>
        <v>0</v>
      </c>
    </row>
    <row r="1037" spans="1:7">
      <c r="A1037" s="1801" t="s">
        <v>484</v>
      </c>
      <c r="B1037" s="1802"/>
      <c r="C1037" s="1802"/>
      <c r="D1037" s="1802"/>
      <c r="E1037" s="1802"/>
      <c r="F1037" s="1802"/>
      <c r="G1037" s="1803"/>
    </row>
    <row r="1038" spans="1:7">
      <c r="A1038" s="893"/>
      <c r="B1038" s="883" t="s">
        <v>485</v>
      </c>
      <c r="C1038" s="884" t="s">
        <v>486</v>
      </c>
      <c r="D1038" s="885"/>
      <c r="E1038" s="885"/>
      <c r="F1038" s="885"/>
      <c r="G1038" s="886"/>
    </row>
    <row r="1039" spans="1:7">
      <c r="A1039" s="892">
        <v>4.55</v>
      </c>
      <c r="B1039" s="888" t="s">
        <v>487</v>
      </c>
      <c r="C1039" s="890" t="s">
        <v>488</v>
      </c>
      <c r="D1039" s="840" t="s">
        <v>49</v>
      </c>
      <c r="E1039" s="1281">
        <v>12.120000000000001</v>
      </c>
      <c r="F1039" s="1055"/>
      <c r="G1039" s="847">
        <f>F1039*E1039</f>
        <v>0</v>
      </c>
    </row>
    <row r="1040" spans="1:7">
      <c r="A1040" s="1801" t="s">
        <v>506</v>
      </c>
      <c r="B1040" s="1802"/>
      <c r="C1040" s="1802"/>
      <c r="D1040" s="1802"/>
      <c r="E1040" s="1802"/>
      <c r="F1040" s="1802"/>
      <c r="G1040" s="1803"/>
    </row>
    <row r="1041" spans="1:7">
      <c r="A1041" s="893"/>
      <c r="B1041" s="883" t="s">
        <v>507</v>
      </c>
      <c r="C1041" s="884" t="s">
        <v>508</v>
      </c>
      <c r="D1041" s="885"/>
      <c r="E1041" s="885"/>
      <c r="F1041" s="885"/>
      <c r="G1041" s="886"/>
    </row>
    <row r="1042" spans="1:7">
      <c r="A1042" s="892">
        <v>4.5599999999999996</v>
      </c>
      <c r="B1042" s="888" t="s">
        <v>509</v>
      </c>
      <c r="C1042" s="890" t="s">
        <v>510</v>
      </c>
      <c r="D1042" s="840" t="s">
        <v>28</v>
      </c>
      <c r="E1042" s="1281">
        <v>16.73</v>
      </c>
      <c r="F1042" s="1055"/>
      <c r="G1042" s="847">
        <f>F1042*E1042</f>
        <v>0</v>
      </c>
    </row>
    <row r="1043" spans="1:7">
      <c r="A1043" s="1801" t="s">
        <v>432</v>
      </c>
      <c r="B1043" s="1802"/>
      <c r="C1043" s="1802"/>
      <c r="D1043" s="1802"/>
      <c r="E1043" s="1802"/>
      <c r="F1043" s="1802"/>
      <c r="G1043" s="1803"/>
    </row>
    <row r="1044" spans="1:7">
      <c r="A1044" s="893"/>
      <c r="B1044" s="883" t="s">
        <v>511</v>
      </c>
      <c r="C1044" s="884" t="s">
        <v>1876</v>
      </c>
      <c r="D1044" s="885"/>
      <c r="E1044" s="885"/>
      <c r="F1044" s="885"/>
      <c r="G1044" s="886"/>
    </row>
    <row r="1045" spans="1:7">
      <c r="A1045" s="892">
        <v>4.57</v>
      </c>
      <c r="B1045" s="888" t="s">
        <v>512</v>
      </c>
      <c r="C1045" s="890" t="s">
        <v>1741</v>
      </c>
      <c r="D1045" s="840" t="s">
        <v>49</v>
      </c>
      <c r="E1045" s="1281">
        <v>7</v>
      </c>
      <c r="F1045" s="1055"/>
      <c r="G1045" s="847">
        <f>F1045*E1045</f>
        <v>0</v>
      </c>
    </row>
    <row r="1046" spans="1:7">
      <c r="A1046" s="892">
        <v>4.58</v>
      </c>
      <c r="B1046" s="896" t="s">
        <v>529</v>
      </c>
      <c r="C1046" s="897" t="s">
        <v>530</v>
      </c>
      <c r="D1046" s="840" t="s">
        <v>49</v>
      </c>
      <c r="E1046" s="1281">
        <v>34.860000000000007</v>
      </c>
      <c r="F1046" s="1055"/>
      <c r="G1046" s="847">
        <f>F1046*E1046</f>
        <v>0</v>
      </c>
    </row>
    <row r="1047" spans="1:7">
      <c r="A1047" s="892">
        <v>4.59</v>
      </c>
      <c r="B1047" s="896" t="s">
        <v>516</v>
      </c>
      <c r="C1047" s="897" t="s">
        <v>517</v>
      </c>
      <c r="D1047" s="840" t="s">
        <v>457</v>
      </c>
      <c r="E1047" s="1281">
        <v>512</v>
      </c>
      <c r="F1047" s="1055"/>
      <c r="G1047" s="847">
        <f>F1047*E1047</f>
        <v>0</v>
      </c>
    </row>
    <row r="1048" spans="1:7">
      <c r="A1048" s="892">
        <v>4.5999999999999996</v>
      </c>
      <c r="B1048" s="896" t="s">
        <v>518</v>
      </c>
      <c r="C1048" s="897" t="s">
        <v>519</v>
      </c>
      <c r="D1048" s="840" t="s">
        <v>24</v>
      </c>
      <c r="E1048" s="1281">
        <v>42.86</v>
      </c>
      <c r="F1048" s="1055"/>
      <c r="G1048" s="847">
        <f>F1048*E1048</f>
        <v>0</v>
      </c>
    </row>
    <row r="1049" spans="1:7">
      <c r="A1049" s="899"/>
      <c r="B1049" s="600"/>
      <c r="C1049" s="198"/>
      <c r="D1049" s="600"/>
      <c r="E1049" s="600"/>
      <c r="F1049" s="600"/>
      <c r="G1049" s="867"/>
    </row>
    <row r="1050" spans="1:7" ht="15.75">
      <c r="A1050" s="557"/>
      <c r="B1050" s="558"/>
      <c r="C1050" s="546" t="s">
        <v>1899</v>
      </c>
      <c r="D1050" s="558"/>
      <c r="E1050" s="558"/>
      <c r="F1050" s="561"/>
      <c r="G1050" s="559"/>
    </row>
    <row r="1051" spans="1:7" ht="25.5">
      <c r="A1051" s="111" t="s">
        <v>413</v>
      </c>
      <c r="B1051" s="112" t="s">
        <v>414</v>
      </c>
      <c r="C1051" s="113" t="s">
        <v>415</v>
      </c>
      <c r="D1051" s="558"/>
      <c r="E1051" s="558"/>
      <c r="F1051" s="558"/>
      <c r="G1051" s="564"/>
    </row>
    <row r="1052" spans="1:7" ht="15.75">
      <c r="A1052" s="566"/>
      <c r="B1052" s="112" t="s">
        <v>416</v>
      </c>
      <c r="C1052" s="115" t="s">
        <v>421</v>
      </c>
      <c r="D1052" s="558"/>
      <c r="E1052" s="558"/>
      <c r="F1052" s="558"/>
      <c r="G1052" s="564"/>
    </row>
    <row r="1053" spans="1:7">
      <c r="A1053" s="599"/>
      <c r="B1053" s="600"/>
      <c r="C1053" s="866"/>
      <c r="D1053" s="600"/>
      <c r="E1053" s="600"/>
      <c r="F1053" s="600"/>
      <c r="G1053" s="867"/>
    </row>
    <row r="1054" spans="1:7">
      <c r="A1054" s="599"/>
      <c r="B1054" s="602"/>
      <c r="C1054" s="868" t="s">
        <v>427</v>
      </c>
      <c r="D1054" s="1807">
        <f>SUM(G1069,G1070,G1071,G1073)</f>
        <v>0</v>
      </c>
      <c r="E1054" s="1808"/>
      <c r="F1054" s="1808"/>
      <c r="G1054" s="1809"/>
    </row>
    <row r="1055" spans="1:7">
      <c r="A1055" s="599"/>
      <c r="B1055" s="602"/>
      <c r="C1055" s="868" t="s">
        <v>428</v>
      </c>
      <c r="D1055" s="1807">
        <f>SUM(G1076)</f>
        <v>0</v>
      </c>
      <c r="E1055" s="1808"/>
      <c r="F1055" s="1808"/>
      <c r="G1055" s="1809"/>
    </row>
    <row r="1056" spans="1:7">
      <c r="A1056" s="599"/>
      <c r="B1056" s="602"/>
      <c r="C1056" s="868" t="s">
        <v>429</v>
      </c>
      <c r="D1056" s="1807">
        <f>SUM(G1079,G1080,G1081,G1082,G1084,G1086)</f>
        <v>0</v>
      </c>
      <c r="E1056" s="1808"/>
      <c r="F1056" s="1808"/>
      <c r="G1056" s="1809"/>
    </row>
    <row r="1057" spans="1:7">
      <c r="A1057" s="599"/>
      <c r="B1057" s="602"/>
      <c r="C1057" s="868" t="s">
        <v>430</v>
      </c>
      <c r="D1057" s="1807">
        <v>0</v>
      </c>
      <c r="E1057" s="1808"/>
      <c r="F1057" s="1808"/>
      <c r="G1057" s="1809"/>
    </row>
    <row r="1058" spans="1:7">
      <c r="A1058" s="599"/>
      <c r="B1058" s="602"/>
      <c r="C1058" s="868" t="s">
        <v>1833</v>
      </c>
      <c r="D1058" s="1807">
        <f>SUM(G1089,G1090,G1092,G1093,G1095)</f>
        <v>0</v>
      </c>
      <c r="E1058" s="1808"/>
      <c r="F1058" s="1808"/>
      <c r="G1058" s="1809"/>
    </row>
    <row r="1059" spans="1:7">
      <c r="A1059" s="599"/>
      <c r="B1059" s="602"/>
      <c r="C1059" s="868" t="s">
        <v>431</v>
      </c>
      <c r="D1059" s="1807">
        <f>SUM(G1098,G1099)</f>
        <v>0</v>
      </c>
      <c r="E1059" s="1808"/>
      <c r="F1059" s="1808"/>
      <c r="G1059" s="1809"/>
    </row>
    <row r="1060" spans="1:7">
      <c r="A1060" s="599"/>
      <c r="B1060" s="602"/>
      <c r="C1060" s="868" t="s">
        <v>1834</v>
      </c>
      <c r="D1060" s="1807">
        <v>0</v>
      </c>
      <c r="E1060" s="1808"/>
      <c r="F1060" s="1808"/>
      <c r="G1060" s="1809"/>
    </row>
    <row r="1061" spans="1:7">
      <c r="A1061" s="599"/>
      <c r="B1061" s="602"/>
      <c r="C1061" s="868" t="s">
        <v>1835</v>
      </c>
      <c r="D1061" s="1807">
        <f>SUM(G1102)</f>
        <v>0</v>
      </c>
      <c r="E1061" s="1808"/>
      <c r="F1061" s="1808"/>
      <c r="G1061" s="1809"/>
    </row>
    <row r="1062" spans="1:7">
      <c r="A1062" s="599"/>
      <c r="B1062" s="602"/>
      <c r="C1062" s="868" t="s">
        <v>1836</v>
      </c>
      <c r="D1062" s="1807">
        <f>SUM(G1105)</f>
        <v>0</v>
      </c>
      <c r="E1062" s="1808"/>
      <c r="F1062" s="1808"/>
      <c r="G1062" s="1809"/>
    </row>
    <row r="1063" spans="1:7">
      <c r="A1063" s="599"/>
      <c r="B1063" s="602"/>
      <c r="C1063" s="868" t="s">
        <v>432</v>
      </c>
      <c r="D1063" s="1807">
        <f>SUM(G1108,G1109,G1110,G1111,G1112,G1113,G1114,G1116)</f>
        <v>0</v>
      </c>
      <c r="E1063" s="1808"/>
      <c r="F1063" s="1808"/>
      <c r="G1063" s="1809"/>
    </row>
    <row r="1064" spans="1:7" ht="15.75" thickBot="1">
      <c r="A1064" s="869"/>
      <c r="B1064" s="870"/>
      <c r="C1064" s="871" t="s">
        <v>1832</v>
      </c>
      <c r="D1064" s="1804">
        <f>SUM(D1054:G1063)</f>
        <v>0</v>
      </c>
      <c r="E1064" s="1805"/>
      <c r="F1064" s="1805"/>
      <c r="G1064" s="1806"/>
    </row>
    <row r="1065" spans="1:7" ht="15.75" thickTop="1">
      <c r="A1065" s="872" t="s">
        <v>438</v>
      </c>
      <c r="B1065" s="873" t="s">
        <v>433</v>
      </c>
      <c r="C1065" s="736" t="s">
        <v>434</v>
      </c>
      <c r="D1065" s="874" t="s">
        <v>435</v>
      </c>
      <c r="E1065" s="875" t="s">
        <v>436</v>
      </c>
      <c r="F1065" s="874" t="s">
        <v>1837</v>
      </c>
      <c r="G1065" s="876" t="s">
        <v>1838</v>
      </c>
    </row>
    <row r="1066" spans="1:7">
      <c r="A1066" s="877" t="s">
        <v>439</v>
      </c>
      <c r="B1066" s="878" t="s">
        <v>437</v>
      </c>
      <c r="C1066" s="168">
        <v>3</v>
      </c>
      <c r="D1066" s="168">
        <v>4</v>
      </c>
      <c r="E1066" s="598">
        <v>5</v>
      </c>
      <c r="F1066" s="168">
        <v>6</v>
      </c>
      <c r="G1066" s="214">
        <v>7</v>
      </c>
    </row>
    <row r="1067" spans="1:7">
      <c r="A1067" s="879"/>
      <c r="B1067" s="880"/>
      <c r="C1067" s="880" t="s">
        <v>427</v>
      </c>
      <c r="D1067" s="880"/>
      <c r="E1067" s="880"/>
      <c r="F1067" s="880"/>
      <c r="G1067" s="881"/>
    </row>
    <row r="1068" spans="1:7">
      <c r="A1068" s="898"/>
      <c r="B1068" s="883" t="s">
        <v>440</v>
      </c>
      <c r="C1068" s="884" t="s">
        <v>441</v>
      </c>
      <c r="D1068" s="885"/>
      <c r="E1068" s="885"/>
      <c r="F1068" s="885"/>
      <c r="G1068" s="886"/>
    </row>
    <row r="1069" spans="1:7">
      <c r="A1069" s="892">
        <v>4.6100000000000003</v>
      </c>
      <c r="B1069" s="888" t="s">
        <v>442</v>
      </c>
      <c r="C1069" s="889" t="s">
        <v>443</v>
      </c>
      <c r="D1069" s="840" t="s">
        <v>24</v>
      </c>
      <c r="E1069" s="1281">
        <v>690.75</v>
      </c>
      <c r="F1069" s="1055"/>
      <c r="G1069" s="847">
        <f>F1069*E1069</f>
        <v>0</v>
      </c>
    </row>
    <row r="1070" spans="1:7">
      <c r="A1070" s="892">
        <v>4.62</v>
      </c>
      <c r="B1070" s="888" t="s">
        <v>444</v>
      </c>
      <c r="C1070" s="890" t="s">
        <v>445</v>
      </c>
      <c r="D1070" s="840" t="s">
        <v>24</v>
      </c>
      <c r="E1070" s="1281">
        <v>563.88</v>
      </c>
      <c r="F1070" s="1055"/>
      <c r="G1070" s="847">
        <f>F1070*E1070</f>
        <v>0</v>
      </c>
    </row>
    <row r="1071" spans="1:7">
      <c r="A1071" s="892">
        <v>4.63</v>
      </c>
      <c r="B1071" s="888" t="s">
        <v>446</v>
      </c>
      <c r="C1071" s="890" t="s">
        <v>447</v>
      </c>
      <c r="D1071" s="840" t="s">
        <v>24</v>
      </c>
      <c r="E1071" s="1281">
        <v>27.22</v>
      </c>
      <c r="F1071" s="1055"/>
      <c r="G1071" s="847">
        <f>F1071*E1071</f>
        <v>0</v>
      </c>
    </row>
    <row r="1072" spans="1:7">
      <c r="A1072" s="893"/>
      <c r="B1072" s="883" t="s">
        <v>448</v>
      </c>
      <c r="C1072" s="884" t="s">
        <v>449</v>
      </c>
      <c r="D1072" s="885"/>
      <c r="E1072" s="885"/>
      <c r="F1072" s="885"/>
      <c r="G1072" s="886"/>
    </row>
    <row r="1073" spans="1:7">
      <c r="A1073" s="892">
        <v>4.6399999999999997</v>
      </c>
      <c r="B1073" s="888" t="s">
        <v>450</v>
      </c>
      <c r="C1073" s="890" t="s">
        <v>451</v>
      </c>
      <c r="D1073" s="840" t="s">
        <v>49</v>
      </c>
      <c r="E1073" s="1281">
        <v>420.92</v>
      </c>
      <c r="F1073" s="1055"/>
      <c r="G1073" s="847">
        <f>F1073*E1073</f>
        <v>0</v>
      </c>
    </row>
    <row r="1074" spans="1:7">
      <c r="A1074" s="1801" t="s">
        <v>428</v>
      </c>
      <c r="B1074" s="1802"/>
      <c r="C1074" s="1802"/>
      <c r="D1074" s="1802"/>
      <c r="E1074" s="1802"/>
      <c r="F1074" s="1802"/>
      <c r="G1074" s="1803"/>
    </row>
    <row r="1075" spans="1:7">
      <c r="A1075" s="893"/>
      <c r="B1075" s="883" t="s">
        <v>453</v>
      </c>
      <c r="C1075" s="884" t="s">
        <v>454</v>
      </c>
      <c r="D1075" s="885"/>
      <c r="E1075" s="885"/>
      <c r="F1075" s="885"/>
      <c r="G1075" s="886"/>
    </row>
    <row r="1076" spans="1:7">
      <c r="A1076" s="892">
        <v>4.6500000000000004</v>
      </c>
      <c r="B1076" s="888" t="s">
        <v>455</v>
      </c>
      <c r="C1076" s="890" t="s">
        <v>456</v>
      </c>
      <c r="D1076" s="840" t="s">
        <v>457</v>
      </c>
      <c r="E1076" s="1281">
        <v>15016.2</v>
      </c>
      <c r="F1076" s="1055"/>
      <c r="G1076" s="847">
        <f>F1076*E1076</f>
        <v>0</v>
      </c>
    </row>
    <row r="1077" spans="1:7">
      <c r="A1077" s="1801" t="s">
        <v>429</v>
      </c>
      <c r="B1077" s="1802"/>
      <c r="C1077" s="1802"/>
      <c r="D1077" s="1802"/>
      <c r="E1077" s="1802"/>
      <c r="F1077" s="1802"/>
      <c r="G1077" s="1803"/>
    </row>
    <row r="1078" spans="1:7">
      <c r="A1078" s="893"/>
      <c r="B1078" s="883" t="s">
        <v>458</v>
      </c>
      <c r="C1078" s="884" t="s">
        <v>459</v>
      </c>
      <c r="D1078" s="885"/>
      <c r="E1078" s="885"/>
      <c r="F1078" s="885"/>
      <c r="G1078" s="886"/>
    </row>
    <row r="1079" spans="1:7">
      <c r="A1079" s="892">
        <v>4.66</v>
      </c>
      <c r="B1079" s="888" t="s">
        <v>460</v>
      </c>
      <c r="C1079" s="890" t="s">
        <v>461</v>
      </c>
      <c r="D1079" s="840" t="s">
        <v>24</v>
      </c>
      <c r="E1079" s="1281">
        <v>74</v>
      </c>
      <c r="F1079" s="1055"/>
      <c r="G1079" s="847">
        <f>F1079*E1079</f>
        <v>0</v>
      </c>
    </row>
    <row r="1080" spans="1:7">
      <c r="A1080" s="892">
        <v>4.67</v>
      </c>
      <c r="B1080" s="888" t="s">
        <v>462</v>
      </c>
      <c r="C1080" s="890" t="s">
        <v>463</v>
      </c>
      <c r="D1080" s="840" t="s">
        <v>24</v>
      </c>
      <c r="E1080" s="1281">
        <v>26.8</v>
      </c>
      <c r="F1080" s="1055"/>
      <c r="G1080" s="847">
        <f>F1080*E1080</f>
        <v>0</v>
      </c>
    </row>
    <row r="1081" spans="1:7">
      <c r="A1081" s="892">
        <v>4.68</v>
      </c>
      <c r="B1081" s="888" t="s">
        <v>466</v>
      </c>
      <c r="C1081" s="890" t="s">
        <v>467</v>
      </c>
      <c r="D1081" s="840" t="s">
        <v>24</v>
      </c>
      <c r="E1081" s="1281">
        <v>3.8</v>
      </c>
      <c r="F1081" s="1055"/>
      <c r="G1081" s="847">
        <f>F1081*E1081</f>
        <v>0</v>
      </c>
    </row>
    <row r="1082" spans="1:7">
      <c r="A1082" s="892">
        <v>4.6900000000000004</v>
      </c>
      <c r="B1082" s="888" t="s">
        <v>468</v>
      </c>
      <c r="C1082" s="890" t="s">
        <v>469</v>
      </c>
      <c r="D1082" s="840" t="s">
        <v>24</v>
      </c>
      <c r="E1082" s="1281">
        <v>2.4999999999999996</v>
      </c>
      <c r="F1082" s="1055"/>
      <c r="G1082" s="847">
        <f>F1082*E1082</f>
        <v>0</v>
      </c>
    </row>
    <row r="1083" spans="1:7">
      <c r="A1083" s="893"/>
      <c r="B1083" s="883" t="s">
        <v>470</v>
      </c>
      <c r="C1083" s="884" t="s">
        <v>471</v>
      </c>
      <c r="D1083" s="885"/>
      <c r="E1083" s="885"/>
      <c r="F1083" s="885"/>
      <c r="G1083" s="886"/>
    </row>
    <row r="1084" spans="1:7">
      <c r="A1084" s="1139">
        <v>4.7</v>
      </c>
      <c r="B1084" s="1140" t="s">
        <v>472</v>
      </c>
      <c r="C1084" s="1141" t="s">
        <v>473</v>
      </c>
      <c r="D1084" s="1142" t="s">
        <v>24</v>
      </c>
      <c r="E1084" s="1283">
        <v>22.4</v>
      </c>
      <c r="F1084" s="1055"/>
      <c r="G1084" s="847">
        <f>F1084*E1084</f>
        <v>0</v>
      </c>
    </row>
    <row r="1085" spans="1:7">
      <c r="A1085" s="893"/>
      <c r="B1085" s="883" t="s">
        <v>531</v>
      </c>
      <c r="C1085" s="884" t="s">
        <v>532</v>
      </c>
      <c r="D1085" s="885"/>
      <c r="E1085" s="885"/>
      <c r="F1085" s="885"/>
      <c r="G1085" s="886"/>
    </row>
    <row r="1086" spans="1:7">
      <c r="A1086" s="892">
        <v>4.71</v>
      </c>
      <c r="B1086" s="888" t="s">
        <v>533</v>
      </c>
      <c r="C1086" s="890" t="s">
        <v>534</v>
      </c>
      <c r="D1086" s="840" t="s">
        <v>49</v>
      </c>
      <c r="E1086" s="1281">
        <v>14.480000000000002</v>
      </c>
      <c r="F1086" s="1055"/>
      <c r="G1086" s="847">
        <f>F1086*E1086</f>
        <v>0</v>
      </c>
    </row>
    <row r="1087" spans="1:7">
      <c r="A1087" s="1801" t="s">
        <v>484</v>
      </c>
      <c r="B1087" s="1802"/>
      <c r="C1087" s="1802"/>
      <c r="D1087" s="1802"/>
      <c r="E1087" s="1802"/>
      <c r="F1087" s="1802"/>
      <c r="G1087" s="1803"/>
    </row>
    <row r="1088" spans="1:7">
      <c r="A1088" s="893"/>
      <c r="B1088" s="883" t="s">
        <v>485</v>
      </c>
      <c r="C1088" s="884" t="s">
        <v>486</v>
      </c>
      <c r="D1088" s="885"/>
      <c r="E1088" s="885"/>
      <c r="F1088" s="885"/>
      <c r="G1088" s="886"/>
    </row>
    <row r="1089" spans="1:7">
      <c r="A1089" s="892">
        <v>4.72</v>
      </c>
      <c r="B1089" s="888" t="s">
        <v>487</v>
      </c>
      <c r="C1089" s="890" t="s">
        <v>488</v>
      </c>
      <c r="D1089" s="840" t="s">
        <v>49</v>
      </c>
      <c r="E1089" s="1281">
        <v>235.46</v>
      </c>
      <c r="F1089" s="1055"/>
      <c r="G1089" s="847">
        <f>F1089*E1089</f>
        <v>0</v>
      </c>
    </row>
    <row r="1090" spans="1:7" ht="25.5">
      <c r="A1090" s="892">
        <v>4.7300000000000004</v>
      </c>
      <c r="B1090" s="896" t="s">
        <v>489</v>
      </c>
      <c r="C1090" s="897" t="s">
        <v>490</v>
      </c>
      <c r="D1090" s="840" t="s">
        <v>49</v>
      </c>
      <c r="E1090" s="1281">
        <v>159.70000000000002</v>
      </c>
      <c r="F1090" s="1055"/>
      <c r="G1090" s="847">
        <f>F1090*E1090</f>
        <v>0</v>
      </c>
    </row>
    <row r="1091" spans="1:7">
      <c r="A1091" s="893"/>
      <c r="B1091" s="883" t="s">
        <v>535</v>
      </c>
      <c r="C1091" s="884" t="s">
        <v>536</v>
      </c>
      <c r="D1091" s="885"/>
      <c r="E1091" s="885"/>
      <c r="F1091" s="885"/>
      <c r="G1091" s="886"/>
    </row>
    <row r="1092" spans="1:7">
      <c r="A1092" s="892">
        <v>4.74</v>
      </c>
      <c r="B1092" s="896" t="s">
        <v>537</v>
      </c>
      <c r="C1092" s="897" t="s">
        <v>538</v>
      </c>
      <c r="D1092" s="840" t="s">
        <v>49</v>
      </c>
      <c r="E1092" s="1281">
        <v>43.48</v>
      </c>
      <c r="F1092" s="1055"/>
      <c r="G1092" s="847">
        <f>F1092*E1092</f>
        <v>0</v>
      </c>
    </row>
    <row r="1093" spans="1:7">
      <c r="A1093" s="892">
        <v>4.75</v>
      </c>
      <c r="B1093" s="896" t="s">
        <v>491</v>
      </c>
      <c r="C1093" s="897" t="s">
        <v>492</v>
      </c>
      <c r="D1093" s="840" t="s">
        <v>49</v>
      </c>
      <c r="E1093" s="1281">
        <v>129.84</v>
      </c>
      <c r="F1093" s="1055"/>
      <c r="G1093" s="847">
        <f>F1093*E1093</f>
        <v>0</v>
      </c>
    </row>
    <row r="1094" spans="1:7">
      <c r="A1094" s="893"/>
      <c r="B1094" s="883" t="s">
        <v>539</v>
      </c>
      <c r="C1094" s="884" t="s">
        <v>540</v>
      </c>
      <c r="D1094" s="885"/>
      <c r="E1094" s="885"/>
      <c r="F1094" s="885"/>
      <c r="G1094" s="886"/>
    </row>
    <row r="1095" spans="1:7">
      <c r="A1095" s="892">
        <v>4.76</v>
      </c>
      <c r="B1095" s="896" t="s">
        <v>493</v>
      </c>
      <c r="C1095" s="897" t="s">
        <v>494</v>
      </c>
      <c r="D1095" s="840" t="s">
        <v>49</v>
      </c>
      <c r="E1095" s="1281">
        <v>16.649999999999999</v>
      </c>
      <c r="F1095" s="1055"/>
      <c r="G1095" s="847">
        <f>F1095*E1095</f>
        <v>0</v>
      </c>
    </row>
    <row r="1096" spans="1:7">
      <c r="A1096" s="1801" t="s">
        <v>431</v>
      </c>
      <c r="B1096" s="1802"/>
      <c r="C1096" s="1802"/>
      <c r="D1096" s="1802"/>
      <c r="E1096" s="1802"/>
      <c r="F1096" s="1802"/>
      <c r="G1096" s="1803"/>
    </row>
    <row r="1097" spans="1:7">
      <c r="A1097" s="893"/>
      <c r="B1097" s="883" t="s">
        <v>495</v>
      </c>
      <c r="C1097" s="884" t="s">
        <v>496</v>
      </c>
      <c r="D1097" s="885"/>
      <c r="E1097" s="885"/>
      <c r="F1097" s="885"/>
      <c r="G1097" s="886"/>
    </row>
    <row r="1098" spans="1:7">
      <c r="A1098" s="892">
        <v>4.7699999999999996</v>
      </c>
      <c r="B1098" s="896" t="s">
        <v>497</v>
      </c>
      <c r="C1098" s="897" t="s">
        <v>498</v>
      </c>
      <c r="D1098" s="895" t="s">
        <v>49</v>
      </c>
      <c r="E1098" s="1282">
        <v>125.54</v>
      </c>
      <c r="F1098" s="1055"/>
      <c r="G1098" s="847">
        <f>F1098*E1098</f>
        <v>0</v>
      </c>
    </row>
    <row r="1099" spans="1:7">
      <c r="A1099" s="892">
        <v>4.78</v>
      </c>
      <c r="B1099" s="896" t="s">
        <v>499</v>
      </c>
      <c r="C1099" s="897" t="s">
        <v>500</v>
      </c>
      <c r="D1099" s="895" t="s">
        <v>28</v>
      </c>
      <c r="E1099" s="1282">
        <v>42.24</v>
      </c>
      <c r="F1099" s="1055"/>
      <c r="G1099" s="847">
        <f>F1099*E1099</f>
        <v>0</v>
      </c>
    </row>
    <row r="1100" spans="1:7">
      <c r="A1100" s="1801" t="s">
        <v>501</v>
      </c>
      <c r="B1100" s="1802"/>
      <c r="C1100" s="1802"/>
      <c r="D1100" s="1802"/>
      <c r="E1100" s="1802"/>
      <c r="F1100" s="1802"/>
      <c r="G1100" s="1803"/>
    </row>
    <row r="1101" spans="1:7">
      <c r="A1101" s="893"/>
      <c r="B1101" s="883" t="s">
        <v>502</v>
      </c>
      <c r="C1101" s="884" t="s">
        <v>503</v>
      </c>
      <c r="D1101" s="885"/>
      <c r="E1101" s="885"/>
      <c r="F1101" s="885"/>
      <c r="G1101" s="886"/>
    </row>
    <row r="1102" spans="1:7">
      <c r="A1102" s="892">
        <v>4.79</v>
      </c>
      <c r="B1102" s="896" t="s">
        <v>504</v>
      </c>
      <c r="C1102" s="897" t="s">
        <v>505</v>
      </c>
      <c r="D1102" s="840" t="s">
        <v>28</v>
      </c>
      <c r="E1102" s="1281">
        <v>9.32</v>
      </c>
      <c r="F1102" s="1055"/>
      <c r="G1102" s="847">
        <f>F1102*E1102</f>
        <v>0</v>
      </c>
    </row>
    <row r="1103" spans="1:7">
      <c r="A1103" s="1801" t="s">
        <v>506</v>
      </c>
      <c r="B1103" s="1802"/>
      <c r="C1103" s="1802"/>
      <c r="D1103" s="1802"/>
      <c r="E1103" s="1802"/>
      <c r="F1103" s="1802"/>
      <c r="G1103" s="1803"/>
    </row>
    <row r="1104" spans="1:7">
      <c r="A1104" s="893"/>
      <c r="B1104" s="883" t="s">
        <v>507</v>
      </c>
      <c r="C1104" s="884" t="s">
        <v>508</v>
      </c>
      <c r="D1104" s="885"/>
      <c r="E1104" s="885"/>
      <c r="F1104" s="885"/>
      <c r="G1104" s="886"/>
    </row>
    <row r="1105" spans="1:7">
      <c r="A1105" s="892">
        <v>4.8</v>
      </c>
      <c r="B1105" s="888" t="s">
        <v>509</v>
      </c>
      <c r="C1105" s="890" t="s">
        <v>510</v>
      </c>
      <c r="D1105" s="840" t="s">
        <v>28</v>
      </c>
      <c r="E1105" s="1281">
        <v>45.82</v>
      </c>
      <c r="F1105" s="1055"/>
      <c r="G1105" s="847">
        <f>F1105*E1105</f>
        <v>0</v>
      </c>
    </row>
    <row r="1106" spans="1:7">
      <c r="A1106" s="1801" t="s">
        <v>432</v>
      </c>
      <c r="B1106" s="1802"/>
      <c r="C1106" s="1802"/>
      <c r="D1106" s="1802"/>
      <c r="E1106" s="1802"/>
      <c r="F1106" s="1802"/>
      <c r="G1106" s="1803"/>
    </row>
    <row r="1107" spans="1:7">
      <c r="A1107" s="893"/>
      <c r="B1107" s="883" t="s">
        <v>511</v>
      </c>
      <c r="C1107" s="884" t="s">
        <v>1876</v>
      </c>
      <c r="D1107" s="885"/>
      <c r="E1107" s="885"/>
      <c r="F1107" s="885"/>
      <c r="G1107" s="886"/>
    </row>
    <row r="1108" spans="1:7">
      <c r="A1108" s="892">
        <v>4.8099999999999996</v>
      </c>
      <c r="B1108" s="888" t="s">
        <v>512</v>
      </c>
      <c r="C1108" s="890" t="s">
        <v>1741</v>
      </c>
      <c r="D1108" s="840" t="s">
        <v>49</v>
      </c>
      <c r="E1108" s="1281">
        <v>164.38</v>
      </c>
      <c r="F1108" s="1055"/>
      <c r="G1108" s="847">
        <f t="shared" ref="G1108:G1114" si="50">F1108*E1108</f>
        <v>0</v>
      </c>
    </row>
    <row r="1109" spans="1:7">
      <c r="A1109" s="892">
        <v>4.82</v>
      </c>
      <c r="B1109" s="888" t="s">
        <v>541</v>
      </c>
      <c r="C1109" s="890" t="s">
        <v>542</v>
      </c>
      <c r="D1109" s="840" t="s">
        <v>28</v>
      </c>
      <c r="E1109" s="1281">
        <v>56</v>
      </c>
      <c r="F1109" s="1055"/>
      <c r="G1109" s="847">
        <f t="shared" si="50"/>
        <v>0</v>
      </c>
    </row>
    <row r="1110" spans="1:7">
      <c r="A1110" s="892">
        <v>4.83</v>
      </c>
      <c r="B1110" s="896" t="s">
        <v>543</v>
      </c>
      <c r="C1110" s="897" t="s">
        <v>544</v>
      </c>
      <c r="D1110" s="840" t="s">
        <v>49</v>
      </c>
      <c r="E1110" s="1281">
        <v>111</v>
      </c>
      <c r="F1110" s="1055"/>
      <c r="G1110" s="847">
        <f t="shared" si="50"/>
        <v>0</v>
      </c>
    </row>
    <row r="1111" spans="1:7">
      <c r="A1111" s="892">
        <v>4.84</v>
      </c>
      <c r="B1111" s="896" t="s">
        <v>514</v>
      </c>
      <c r="C1111" s="897" t="s">
        <v>515</v>
      </c>
      <c r="D1111" s="840" t="s">
        <v>105</v>
      </c>
      <c r="E1111" s="1281">
        <v>11</v>
      </c>
      <c r="F1111" s="1055"/>
      <c r="G1111" s="847">
        <f t="shared" si="50"/>
        <v>0</v>
      </c>
    </row>
    <row r="1112" spans="1:7">
      <c r="A1112" s="892">
        <v>4.8499999999999996</v>
      </c>
      <c r="B1112" s="896" t="s">
        <v>516</v>
      </c>
      <c r="C1112" s="897" t="s">
        <v>517</v>
      </c>
      <c r="D1112" s="840" t="s">
        <v>457</v>
      </c>
      <c r="E1112" s="1281">
        <v>1216</v>
      </c>
      <c r="F1112" s="1055"/>
      <c r="G1112" s="847">
        <f t="shared" si="50"/>
        <v>0</v>
      </c>
    </row>
    <row r="1113" spans="1:7">
      <c r="A1113" s="892">
        <v>4.8600000000000003</v>
      </c>
      <c r="B1113" s="896" t="s">
        <v>518</v>
      </c>
      <c r="C1113" s="897" t="s">
        <v>519</v>
      </c>
      <c r="D1113" s="840" t="s">
        <v>24</v>
      </c>
      <c r="E1113" s="1281">
        <v>44.97</v>
      </c>
      <c r="F1113" s="1055"/>
      <c r="G1113" s="847">
        <f t="shared" si="50"/>
        <v>0</v>
      </c>
    </row>
    <row r="1114" spans="1:7">
      <c r="A1114" s="892">
        <v>4.87</v>
      </c>
      <c r="B1114" s="896" t="s">
        <v>520</v>
      </c>
      <c r="C1114" s="897" t="s">
        <v>521</v>
      </c>
      <c r="D1114" s="840" t="s">
        <v>49</v>
      </c>
      <c r="E1114" s="1281">
        <v>88.85</v>
      </c>
      <c r="F1114" s="1055"/>
      <c r="G1114" s="847">
        <f t="shared" si="50"/>
        <v>0</v>
      </c>
    </row>
    <row r="1115" spans="1:7">
      <c r="A1115" s="893"/>
      <c r="B1115" s="883" t="s">
        <v>522</v>
      </c>
      <c r="C1115" s="884" t="s">
        <v>1877</v>
      </c>
      <c r="D1115" s="885"/>
      <c r="E1115" s="885"/>
      <c r="F1115" s="885"/>
      <c r="G1115" s="886"/>
    </row>
    <row r="1116" spans="1:7">
      <c r="A1116" s="892">
        <v>4.88</v>
      </c>
      <c r="B1116" s="888" t="s">
        <v>523</v>
      </c>
      <c r="C1116" s="890" t="s">
        <v>524</v>
      </c>
      <c r="D1116" s="840" t="s">
        <v>105</v>
      </c>
      <c r="E1116" s="1281">
        <v>1</v>
      </c>
      <c r="F1116" s="1055"/>
      <c r="G1116" s="847">
        <f>F1116*E1116</f>
        <v>0</v>
      </c>
    </row>
    <row r="1117" spans="1:7">
      <c r="A1117" s="599"/>
      <c r="B1117" s="600"/>
      <c r="C1117" s="198"/>
      <c r="D1117" s="600"/>
      <c r="E1117" s="600"/>
      <c r="F1117" s="600"/>
      <c r="G1117" s="867"/>
    </row>
    <row r="1118" spans="1:7" ht="15.75">
      <c r="A1118" s="557"/>
      <c r="B1118" s="558"/>
      <c r="C1118" s="546" t="s">
        <v>1899</v>
      </c>
      <c r="D1118" s="558"/>
      <c r="E1118" s="558"/>
      <c r="F1118" s="561"/>
      <c r="G1118" s="559"/>
    </row>
    <row r="1119" spans="1:7" ht="25.5">
      <c r="A1119" s="111" t="s">
        <v>413</v>
      </c>
      <c r="B1119" s="112" t="s">
        <v>414</v>
      </c>
      <c r="C1119" s="113" t="s">
        <v>415</v>
      </c>
      <c r="D1119" s="558"/>
      <c r="E1119" s="558"/>
      <c r="F1119" s="558"/>
      <c r="G1119" s="564"/>
    </row>
    <row r="1120" spans="1:7" ht="15.75">
      <c r="A1120" s="566"/>
      <c r="B1120" s="112" t="s">
        <v>416</v>
      </c>
      <c r="C1120" s="115" t="s">
        <v>422</v>
      </c>
      <c r="D1120" s="558"/>
      <c r="E1120" s="558"/>
      <c r="F1120" s="558"/>
      <c r="G1120" s="564"/>
    </row>
    <row r="1121" spans="1:7">
      <c r="A1121" s="599"/>
      <c r="B1121" s="600"/>
      <c r="C1121" s="866"/>
      <c r="D1121" s="600"/>
      <c r="E1121" s="600"/>
      <c r="F1121" s="600"/>
      <c r="G1121" s="867"/>
    </row>
    <row r="1122" spans="1:7">
      <c r="A1122" s="599"/>
      <c r="B1122" s="602"/>
      <c r="C1122" s="868" t="s">
        <v>427</v>
      </c>
      <c r="D1122" s="1797">
        <f>SUM(G1137,G1138,G1139,G1141)</f>
        <v>0</v>
      </c>
      <c r="E1122" s="1797"/>
      <c r="F1122" s="1797"/>
      <c r="G1122" s="1798"/>
    </row>
    <row r="1123" spans="1:7">
      <c r="A1123" s="599"/>
      <c r="B1123" s="602"/>
      <c r="C1123" s="868" t="s">
        <v>428</v>
      </c>
      <c r="D1123" s="1797">
        <f>G1144</f>
        <v>0</v>
      </c>
      <c r="E1123" s="1797"/>
      <c r="F1123" s="1797"/>
      <c r="G1123" s="1798"/>
    </row>
    <row r="1124" spans="1:7">
      <c r="A1124" s="599"/>
      <c r="B1124" s="602"/>
      <c r="C1124" s="868" t="s">
        <v>429</v>
      </c>
      <c r="D1124" s="1797">
        <f>SUM(G1147,G1148,G1150)</f>
        <v>0</v>
      </c>
      <c r="E1124" s="1797"/>
      <c r="F1124" s="1797"/>
      <c r="G1124" s="1798"/>
    </row>
    <row r="1125" spans="1:7">
      <c r="A1125" s="599"/>
      <c r="B1125" s="602"/>
      <c r="C1125" s="868" t="s">
        <v>430</v>
      </c>
      <c r="D1125" s="1797">
        <v>0</v>
      </c>
      <c r="E1125" s="1797"/>
      <c r="F1125" s="1797"/>
      <c r="G1125" s="1798"/>
    </row>
    <row r="1126" spans="1:7">
      <c r="A1126" s="599"/>
      <c r="B1126" s="602"/>
      <c r="C1126" s="868" t="s">
        <v>1833</v>
      </c>
      <c r="D1126" s="1797">
        <f>G1153</f>
        <v>0</v>
      </c>
      <c r="E1126" s="1797"/>
      <c r="F1126" s="1797"/>
      <c r="G1126" s="1798"/>
    </row>
    <row r="1127" spans="1:7">
      <c r="A1127" s="599"/>
      <c r="B1127" s="602"/>
      <c r="C1127" s="868" t="s">
        <v>431</v>
      </c>
      <c r="D1127" s="1797">
        <v>0</v>
      </c>
      <c r="E1127" s="1797"/>
      <c r="F1127" s="1797"/>
      <c r="G1127" s="1798"/>
    </row>
    <row r="1128" spans="1:7">
      <c r="A1128" s="599"/>
      <c r="B1128" s="602"/>
      <c r="C1128" s="868" t="s">
        <v>1834</v>
      </c>
      <c r="D1128" s="1797">
        <v>0</v>
      </c>
      <c r="E1128" s="1797"/>
      <c r="F1128" s="1797"/>
      <c r="G1128" s="1798"/>
    </row>
    <row r="1129" spans="1:7">
      <c r="A1129" s="599"/>
      <c r="B1129" s="602"/>
      <c r="C1129" s="868" t="s">
        <v>1835</v>
      </c>
      <c r="D1129" s="1797">
        <v>0</v>
      </c>
      <c r="E1129" s="1797"/>
      <c r="F1129" s="1797"/>
      <c r="G1129" s="1798"/>
    </row>
    <row r="1130" spans="1:7">
      <c r="A1130" s="599"/>
      <c r="B1130" s="602"/>
      <c r="C1130" s="868" t="s">
        <v>1836</v>
      </c>
      <c r="D1130" s="1797">
        <f>G1156</f>
        <v>0</v>
      </c>
      <c r="E1130" s="1797"/>
      <c r="F1130" s="1797"/>
      <c r="G1130" s="1798"/>
    </row>
    <row r="1131" spans="1:7">
      <c r="A1131" s="599"/>
      <c r="B1131" s="602"/>
      <c r="C1131" s="868" t="s">
        <v>432</v>
      </c>
      <c r="D1131" s="1797">
        <f>SUM(G1159,G1160,G1161,G1162)</f>
        <v>0</v>
      </c>
      <c r="E1131" s="1797"/>
      <c r="F1131" s="1797"/>
      <c r="G1131" s="1798"/>
    </row>
    <row r="1132" spans="1:7" ht="15.75" thickBot="1">
      <c r="A1132" s="869"/>
      <c r="B1132" s="870"/>
      <c r="C1132" s="871" t="s">
        <v>1832</v>
      </c>
      <c r="D1132" s="1799">
        <f>SUM(D1122:G1131)</f>
        <v>0</v>
      </c>
      <c r="E1132" s="1799"/>
      <c r="F1132" s="1799"/>
      <c r="G1132" s="1800"/>
    </row>
    <row r="1133" spans="1:7" ht="15.75" thickTop="1">
      <c r="A1133" s="872" t="s">
        <v>438</v>
      </c>
      <c r="B1133" s="873" t="s">
        <v>433</v>
      </c>
      <c r="C1133" s="736" t="s">
        <v>434</v>
      </c>
      <c r="D1133" s="874" t="s">
        <v>435</v>
      </c>
      <c r="E1133" s="875" t="s">
        <v>436</v>
      </c>
      <c r="F1133" s="874" t="s">
        <v>1837</v>
      </c>
      <c r="G1133" s="876" t="s">
        <v>1838</v>
      </c>
    </row>
    <row r="1134" spans="1:7">
      <c r="A1134" s="877" t="s">
        <v>439</v>
      </c>
      <c r="B1134" s="878" t="s">
        <v>437</v>
      </c>
      <c r="C1134" s="168">
        <v>3</v>
      </c>
      <c r="D1134" s="168">
        <v>4</v>
      </c>
      <c r="E1134" s="598">
        <v>5</v>
      </c>
      <c r="F1134" s="168">
        <v>6</v>
      </c>
      <c r="G1134" s="214">
        <v>7</v>
      </c>
    </row>
    <row r="1135" spans="1:7">
      <c r="A1135" s="879"/>
      <c r="B1135" s="880"/>
      <c r="C1135" s="880" t="s">
        <v>427</v>
      </c>
      <c r="D1135" s="880"/>
      <c r="E1135" s="880"/>
      <c r="F1135" s="880"/>
      <c r="G1135" s="881"/>
    </row>
    <row r="1136" spans="1:7">
      <c r="A1136" s="893"/>
      <c r="B1136" s="883" t="s">
        <v>440</v>
      </c>
      <c r="C1136" s="884" t="s">
        <v>441</v>
      </c>
      <c r="D1136" s="885"/>
      <c r="E1136" s="885"/>
      <c r="F1136" s="885"/>
      <c r="G1136" s="886"/>
    </row>
    <row r="1137" spans="1:7">
      <c r="A1137" s="892">
        <v>4.8899999999999997</v>
      </c>
      <c r="B1137" s="888" t="s">
        <v>442</v>
      </c>
      <c r="C1137" s="889" t="s">
        <v>443</v>
      </c>
      <c r="D1137" s="840" t="s">
        <v>24</v>
      </c>
      <c r="E1137" s="1281">
        <v>63.07</v>
      </c>
      <c r="F1137" s="1055"/>
      <c r="G1137" s="847">
        <f>F1137*E1137</f>
        <v>0</v>
      </c>
    </row>
    <row r="1138" spans="1:7">
      <c r="A1138" s="892">
        <v>4.9000000000000004</v>
      </c>
      <c r="B1138" s="888" t="s">
        <v>525</v>
      </c>
      <c r="C1138" s="889" t="s">
        <v>526</v>
      </c>
      <c r="D1138" s="840" t="s">
        <v>24</v>
      </c>
      <c r="E1138" s="1281">
        <v>51.76</v>
      </c>
      <c r="F1138" s="1055"/>
      <c r="G1138" s="847">
        <f>F1138*E1138</f>
        <v>0</v>
      </c>
    </row>
    <row r="1139" spans="1:7">
      <c r="A1139" s="892">
        <v>4.91</v>
      </c>
      <c r="B1139" s="888" t="s">
        <v>527</v>
      </c>
      <c r="C1139" s="890" t="s">
        <v>528</v>
      </c>
      <c r="D1139" s="840" t="s">
        <v>24</v>
      </c>
      <c r="E1139" s="1281">
        <v>13.66</v>
      </c>
      <c r="F1139" s="1055"/>
      <c r="G1139" s="847">
        <f>F1139*E1139</f>
        <v>0</v>
      </c>
    </row>
    <row r="1140" spans="1:7">
      <c r="A1140" s="893"/>
      <c r="B1140" s="883" t="s">
        <v>448</v>
      </c>
      <c r="C1140" s="884" t="s">
        <v>449</v>
      </c>
      <c r="D1140" s="885"/>
      <c r="E1140" s="885"/>
      <c r="F1140" s="885"/>
      <c r="G1140" s="886"/>
    </row>
    <row r="1141" spans="1:7">
      <c r="A1141" s="892">
        <v>4.92</v>
      </c>
      <c r="B1141" s="888" t="s">
        <v>450</v>
      </c>
      <c r="C1141" s="890" t="s">
        <v>451</v>
      </c>
      <c r="D1141" s="840" t="s">
        <v>49</v>
      </c>
      <c r="E1141" s="1281">
        <v>32.5</v>
      </c>
      <c r="F1141" s="1055"/>
      <c r="G1141" s="847">
        <f>F1141*E1141</f>
        <v>0</v>
      </c>
    </row>
    <row r="1142" spans="1:7">
      <c r="A1142" s="1801" t="s">
        <v>428</v>
      </c>
      <c r="B1142" s="1802"/>
      <c r="C1142" s="1802"/>
      <c r="D1142" s="1802"/>
      <c r="E1142" s="1802"/>
      <c r="F1142" s="1802"/>
      <c r="G1142" s="1803"/>
    </row>
    <row r="1143" spans="1:7">
      <c r="A1143" s="893"/>
      <c r="B1143" s="883" t="s">
        <v>453</v>
      </c>
      <c r="C1143" s="884" t="s">
        <v>454</v>
      </c>
      <c r="D1143" s="885"/>
      <c r="E1143" s="885"/>
      <c r="F1143" s="885"/>
      <c r="G1143" s="886"/>
    </row>
    <row r="1144" spans="1:7">
      <c r="A1144" s="892">
        <v>4.93</v>
      </c>
      <c r="B1144" s="888" t="s">
        <v>455</v>
      </c>
      <c r="C1144" s="890" t="s">
        <v>456</v>
      </c>
      <c r="D1144" s="840" t="s">
        <v>457</v>
      </c>
      <c r="E1144" s="1281">
        <v>58.599999999999994</v>
      </c>
      <c r="F1144" s="1055"/>
      <c r="G1144" s="847">
        <f>F1144*E1144</f>
        <v>0</v>
      </c>
    </row>
    <row r="1145" spans="1:7">
      <c r="A1145" s="1801" t="s">
        <v>429</v>
      </c>
      <c r="B1145" s="1802"/>
      <c r="C1145" s="1802"/>
      <c r="D1145" s="1802"/>
      <c r="E1145" s="1802"/>
      <c r="F1145" s="1802"/>
      <c r="G1145" s="1803"/>
    </row>
    <row r="1146" spans="1:7">
      <c r="A1146" s="893"/>
      <c r="B1146" s="883" t="s">
        <v>458</v>
      </c>
      <c r="C1146" s="884" t="s">
        <v>459</v>
      </c>
      <c r="D1146" s="885"/>
      <c r="E1146" s="885"/>
      <c r="F1146" s="885"/>
      <c r="G1146" s="886"/>
    </row>
    <row r="1147" spans="1:7">
      <c r="A1147" s="892">
        <v>4.9400000000000004</v>
      </c>
      <c r="B1147" s="888" t="s">
        <v>460</v>
      </c>
      <c r="C1147" s="890" t="s">
        <v>461</v>
      </c>
      <c r="D1147" s="840" t="s">
        <v>24</v>
      </c>
      <c r="E1147" s="1281">
        <v>1.92</v>
      </c>
      <c r="F1147" s="1055"/>
      <c r="G1147" s="847">
        <f>F1147*E1147</f>
        <v>0</v>
      </c>
    </row>
    <row r="1148" spans="1:7">
      <c r="A1148" s="892">
        <v>4.95</v>
      </c>
      <c r="B1148" s="888" t="s">
        <v>468</v>
      </c>
      <c r="C1148" s="890" t="s">
        <v>469</v>
      </c>
      <c r="D1148" s="840" t="s">
        <v>24</v>
      </c>
      <c r="E1148" s="1281">
        <v>1.3</v>
      </c>
      <c r="F1148" s="1055"/>
      <c r="G1148" s="847">
        <f>F1148*E1148</f>
        <v>0</v>
      </c>
    </row>
    <row r="1149" spans="1:7">
      <c r="A1149" s="893"/>
      <c r="B1149" s="883" t="s">
        <v>470</v>
      </c>
      <c r="C1149" s="884" t="s">
        <v>471</v>
      </c>
      <c r="D1149" s="885"/>
      <c r="E1149" s="885"/>
      <c r="F1149" s="885"/>
      <c r="G1149" s="886"/>
    </row>
    <row r="1150" spans="1:7">
      <c r="A1150" s="892">
        <v>4.96</v>
      </c>
      <c r="B1150" s="888" t="s">
        <v>472</v>
      </c>
      <c r="C1150" s="890" t="s">
        <v>473</v>
      </c>
      <c r="D1150" s="840" t="s">
        <v>24</v>
      </c>
      <c r="E1150" s="1281">
        <v>0.33</v>
      </c>
      <c r="F1150" s="1055"/>
      <c r="G1150" s="847">
        <f>F1150*E1150</f>
        <v>0</v>
      </c>
    </row>
    <row r="1151" spans="1:7">
      <c r="A1151" s="1801" t="s">
        <v>484</v>
      </c>
      <c r="B1151" s="1802"/>
      <c r="C1151" s="1802"/>
      <c r="D1151" s="1802"/>
      <c r="E1151" s="1802"/>
      <c r="F1151" s="1802"/>
      <c r="G1151" s="1803"/>
    </row>
    <row r="1152" spans="1:7">
      <c r="A1152" s="893"/>
      <c r="B1152" s="883" t="s">
        <v>485</v>
      </c>
      <c r="C1152" s="884" t="s">
        <v>486</v>
      </c>
      <c r="D1152" s="885"/>
      <c r="E1152" s="885"/>
      <c r="F1152" s="885"/>
      <c r="G1152" s="886"/>
    </row>
    <row r="1153" spans="1:7">
      <c r="A1153" s="892">
        <v>4.97</v>
      </c>
      <c r="B1153" s="888" t="s">
        <v>487</v>
      </c>
      <c r="C1153" s="890" t="s">
        <v>488</v>
      </c>
      <c r="D1153" s="840" t="s">
        <v>49</v>
      </c>
      <c r="E1153" s="1281">
        <v>11.48</v>
      </c>
      <c r="F1153" s="1055"/>
      <c r="G1153" s="847">
        <f>F1153*E1153</f>
        <v>0</v>
      </c>
    </row>
    <row r="1154" spans="1:7">
      <c r="A1154" s="1801" t="s">
        <v>506</v>
      </c>
      <c r="B1154" s="1802"/>
      <c r="C1154" s="1802"/>
      <c r="D1154" s="1802"/>
      <c r="E1154" s="1802"/>
      <c r="F1154" s="1802"/>
      <c r="G1154" s="1803"/>
    </row>
    <row r="1155" spans="1:7">
      <c r="A1155" s="893"/>
      <c r="B1155" s="883" t="s">
        <v>507</v>
      </c>
      <c r="C1155" s="884" t="s">
        <v>508</v>
      </c>
      <c r="D1155" s="885"/>
      <c r="E1155" s="885"/>
      <c r="F1155" s="885"/>
      <c r="G1155" s="886"/>
    </row>
    <row r="1156" spans="1:7">
      <c r="A1156" s="892">
        <v>4.9800000000000004</v>
      </c>
      <c r="B1156" s="888" t="s">
        <v>509</v>
      </c>
      <c r="C1156" s="890" t="s">
        <v>510</v>
      </c>
      <c r="D1156" s="840" t="s">
        <v>28</v>
      </c>
      <c r="E1156" s="1281">
        <v>10.719999999999999</v>
      </c>
      <c r="F1156" s="1055"/>
      <c r="G1156" s="847">
        <f>F1156*E1156</f>
        <v>0</v>
      </c>
    </row>
    <row r="1157" spans="1:7">
      <c r="A1157" s="1801" t="s">
        <v>432</v>
      </c>
      <c r="B1157" s="1802"/>
      <c r="C1157" s="1802"/>
      <c r="D1157" s="1802"/>
      <c r="E1157" s="1802"/>
      <c r="F1157" s="1802"/>
      <c r="G1157" s="1803"/>
    </row>
    <row r="1158" spans="1:7">
      <c r="A1158" s="893"/>
      <c r="B1158" s="883" t="s">
        <v>511</v>
      </c>
      <c r="C1158" s="884" t="s">
        <v>1876</v>
      </c>
      <c r="D1158" s="885"/>
      <c r="E1158" s="885"/>
      <c r="F1158" s="885"/>
      <c r="G1158" s="886"/>
    </row>
    <row r="1159" spans="1:7">
      <c r="A1159" s="892">
        <v>4.99</v>
      </c>
      <c r="B1159" s="888" t="s">
        <v>512</v>
      </c>
      <c r="C1159" s="890" t="s">
        <v>1741</v>
      </c>
      <c r="D1159" s="840" t="s">
        <v>49</v>
      </c>
      <c r="E1159" s="1281">
        <v>4.4000000000000004</v>
      </c>
      <c r="F1159" s="1055"/>
      <c r="G1159" s="847">
        <f>F1159*E1159</f>
        <v>0</v>
      </c>
    </row>
    <row r="1160" spans="1:7">
      <c r="A1160" s="900">
        <v>4.0999999999999996</v>
      </c>
      <c r="B1160" s="896" t="s">
        <v>529</v>
      </c>
      <c r="C1160" s="897" t="s">
        <v>530</v>
      </c>
      <c r="D1160" s="840" t="s">
        <v>49</v>
      </c>
      <c r="E1160" s="1281">
        <v>14.4</v>
      </c>
      <c r="F1160" s="1055"/>
      <c r="G1160" s="847">
        <f>F1160*E1160</f>
        <v>0</v>
      </c>
    </row>
    <row r="1161" spans="1:7">
      <c r="A1161" s="900">
        <v>4.101</v>
      </c>
      <c r="B1161" s="896" t="s">
        <v>516</v>
      </c>
      <c r="C1161" s="897" t="s">
        <v>517</v>
      </c>
      <c r="D1161" s="840" t="s">
        <v>457</v>
      </c>
      <c r="E1161" s="1281">
        <v>384</v>
      </c>
      <c r="F1161" s="1055"/>
      <c r="G1161" s="847">
        <f>F1161*E1161</f>
        <v>0</v>
      </c>
    </row>
    <row r="1162" spans="1:7">
      <c r="A1162" s="900">
        <v>4.1020000000000003</v>
      </c>
      <c r="B1162" s="896" t="s">
        <v>518</v>
      </c>
      <c r="C1162" s="897" t="s">
        <v>519</v>
      </c>
      <c r="D1162" s="840" t="s">
        <v>24</v>
      </c>
      <c r="E1162" s="1281">
        <v>18.12</v>
      </c>
      <c r="F1162" s="1055"/>
      <c r="G1162" s="847">
        <f>F1162*E1162</f>
        <v>0</v>
      </c>
    </row>
    <row r="1163" spans="1:7">
      <c r="A1163" s="899"/>
      <c r="B1163" s="600"/>
      <c r="C1163" s="198"/>
      <c r="D1163" s="600"/>
      <c r="E1163" s="600"/>
      <c r="F1163" s="600"/>
      <c r="G1163" s="867"/>
    </row>
    <row r="1164" spans="1:7" ht="15.75">
      <c r="A1164" s="557"/>
      <c r="B1164" s="558"/>
      <c r="C1164" s="546" t="s">
        <v>1899</v>
      </c>
      <c r="D1164" s="558"/>
      <c r="E1164" s="558"/>
      <c r="F1164" s="561"/>
      <c r="G1164" s="559"/>
    </row>
    <row r="1165" spans="1:7" ht="25.5">
      <c r="A1165" s="111" t="s">
        <v>413</v>
      </c>
      <c r="B1165" s="112" t="s">
        <v>414</v>
      </c>
      <c r="C1165" s="113" t="s">
        <v>415</v>
      </c>
      <c r="D1165" s="558"/>
      <c r="E1165" s="558"/>
      <c r="F1165" s="558"/>
      <c r="G1165" s="564"/>
    </row>
    <row r="1166" spans="1:7" ht="15.75">
      <c r="A1166" s="566"/>
      <c r="B1166" s="112" t="s">
        <v>416</v>
      </c>
      <c r="C1166" s="115" t="s">
        <v>423</v>
      </c>
      <c r="D1166" s="558"/>
      <c r="E1166" s="558"/>
      <c r="F1166" s="558"/>
      <c r="G1166" s="564"/>
    </row>
    <row r="1167" spans="1:7">
      <c r="A1167" s="599"/>
      <c r="B1167" s="600"/>
      <c r="C1167" s="866"/>
      <c r="D1167" s="600"/>
      <c r="E1167" s="600"/>
      <c r="F1167" s="600"/>
      <c r="G1167" s="867"/>
    </row>
    <row r="1168" spans="1:7">
      <c r="A1168" s="599"/>
      <c r="B1168" s="602"/>
      <c r="C1168" s="868" t="s">
        <v>427</v>
      </c>
      <c r="D1168" s="1797">
        <f>SUM(G1183,G1184,G1185,G1187)</f>
        <v>0</v>
      </c>
      <c r="E1168" s="1797"/>
      <c r="F1168" s="1797"/>
      <c r="G1168" s="1798"/>
    </row>
    <row r="1169" spans="1:7">
      <c r="A1169" s="599"/>
      <c r="B1169" s="602"/>
      <c r="C1169" s="868" t="s">
        <v>428</v>
      </c>
      <c r="D1169" s="1797">
        <f>SUM(G1190)</f>
        <v>0</v>
      </c>
      <c r="E1169" s="1797"/>
      <c r="F1169" s="1797"/>
      <c r="G1169" s="1798"/>
    </row>
    <row r="1170" spans="1:7">
      <c r="A1170" s="599"/>
      <c r="B1170" s="602"/>
      <c r="C1170" s="868" t="s">
        <v>429</v>
      </c>
      <c r="D1170" s="1797">
        <f>SUM(G1193,G1194,G1195,G1196,G1198,G1200)</f>
        <v>0</v>
      </c>
      <c r="E1170" s="1797"/>
      <c r="F1170" s="1797"/>
      <c r="G1170" s="1798"/>
    </row>
    <row r="1171" spans="1:7">
      <c r="A1171" s="599"/>
      <c r="B1171" s="602"/>
      <c r="C1171" s="868" t="s">
        <v>430</v>
      </c>
      <c r="D1171" s="1797">
        <v>0</v>
      </c>
      <c r="E1171" s="1797"/>
      <c r="F1171" s="1797"/>
      <c r="G1171" s="1798"/>
    </row>
    <row r="1172" spans="1:7">
      <c r="A1172" s="599"/>
      <c r="B1172" s="602"/>
      <c r="C1172" s="868" t="s">
        <v>1833</v>
      </c>
      <c r="D1172" s="1797">
        <f>SUM(G1203,G1204,G1206,G1207,G1209)</f>
        <v>0</v>
      </c>
      <c r="E1172" s="1797"/>
      <c r="F1172" s="1797"/>
      <c r="G1172" s="1798"/>
    </row>
    <row r="1173" spans="1:7">
      <c r="A1173" s="599"/>
      <c r="B1173" s="602"/>
      <c r="C1173" s="868" t="s">
        <v>431</v>
      </c>
      <c r="D1173" s="1797">
        <f>SUM(G1212,G1213)</f>
        <v>0</v>
      </c>
      <c r="E1173" s="1797"/>
      <c r="F1173" s="1797"/>
      <c r="G1173" s="1798"/>
    </row>
    <row r="1174" spans="1:7">
      <c r="A1174" s="599"/>
      <c r="B1174" s="602"/>
      <c r="C1174" s="868" t="s">
        <v>1834</v>
      </c>
      <c r="D1174" s="1797">
        <v>0</v>
      </c>
      <c r="E1174" s="1797"/>
      <c r="F1174" s="1797"/>
      <c r="G1174" s="1798"/>
    </row>
    <row r="1175" spans="1:7">
      <c r="A1175" s="599"/>
      <c r="B1175" s="602"/>
      <c r="C1175" s="868" t="s">
        <v>1835</v>
      </c>
      <c r="D1175" s="1797">
        <f>SUM(G1216)</f>
        <v>0</v>
      </c>
      <c r="E1175" s="1797"/>
      <c r="F1175" s="1797"/>
      <c r="G1175" s="1798"/>
    </row>
    <row r="1176" spans="1:7">
      <c r="A1176" s="599"/>
      <c r="B1176" s="602"/>
      <c r="C1176" s="868" t="s">
        <v>1836</v>
      </c>
      <c r="D1176" s="1797">
        <f>SUM(G1219)</f>
        <v>0</v>
      </c>
      <c r="E1176" s="1797"/>
      <c r="F1176" s="1797"/>
      <c r="G1176" s="1798"/>
    </row>
    <row r="1177" spans="1:7">
      <c r="A1177" s="599"/>
      <c r="B1177" s="602"/>
      <c r="C1177" s="868" t="s">
        <v>432</v>
      </c>
      <c r="D1177" s="1797">
        <f>SUM(G1222,G1223,G1224,G1225,G1226,G1227,G1228,G1230)</f>
        <v>0</v>
      </c>
      <c r="E1177" s="1797"/>
      <c r="F1177" s="1797"/>
      <c r="G1177" s="1798"/>
    </row>
    <row r="1178" spans="1:7" ht="15.75" thickBot="1">
      <c r="A1178" s="869"/>
      <c r="B1178" s="870"/>
      <c r="C1178" s="871" t="s">
        <v>1832</v>
      </c>
      <c r="D1178" s="1799">
        <f>SUM(D1168:G1177)</f>
        <v>0</v>
      </c>
      <c r="E1178" s="1799"/>
      <c r="F1178" s="1799"/>
      <c r="G1178" s="1800"/>
    </row>
    <row r="1179" spans="1:7" ht="15.75" thickTop="1">
      <c r="A1179" s="872" t="s">
        <v>438</v>
      </c>
      <c r="B1179" s="873" t="s">
        <v>433</v>
      </c>
      <c r="C1179" s="736" t="s">
        <v>434</v>
      </c>
      <c r="D1179" s="874" t="s">
        <v>435</v>
      </c>
      <c r="E1179" s="875" t="s">
        <v>436</v>
      </c>
      <c r="F1179" s="874" t="s">
        <v>1837</v>
      </c>
      <c r="G1179" s="876" t="s">
        <v>1838</v>
      </c>
    </row>
    <row r="1180" spans="1:7">
      <c r="A1180" s="877" t="s">
        <v>439</v>
      </c>
      <c r="B1180" s="878" t="s">
        <v>437</v>
      </c>
      <c r="C1180" s="168">
        <v>3</v>
      </c>
      <c r="D1180" s="168">
        <v>4</v>
      </c>
      <c r="E1180" s="598">
        <v>5</v>
      </c>
      <c r="F1180" s="168">
        <v>6</v>
      </c>
      <c r="G1180" s="214">
        <v>7</v>
      </c>
    </row>
    <row r="1181" spans="1:7">
      <c r="A1181" s="879"/>
      <c r="B1181" s="880"/>
      <c r="C1181" s="880" t="s">
        <v>427</v>
      </c>
      <c r="D1181" s="880"/>
      <c r="E1181" s="880"/>
      <c r="F1181" s="880"/>
      <c r="G1181" s="881"/>
    </row>
    <row r="1182" spans="1:7">
      <c r="A1182" s="898"/>
      <c r="B1182" s="883" t="s">
        <v>440</v>
      </c>
      <c r="C1182" s="884" t="s">
        <v>441</v>
      </c>
      <c r="D1182" s="885"/>
      <c r="E1182" s="885"/>
      <c r="F1182" s="885"/>
      <c r="G1182" s="886"/>
    </row>
    <row r="1183" spans="1:7">
      <c r="A1183" s="900">
        <v>4.1029999999999998</v>
      </c>
      <c r="B1183" s="888" t="s">
        <v>442</v>
      </c>
      <c r="C1183" s="889" t="s">
        <v>443</v>
      </c>
      <c r="D1183" s="840" t="s">
        <v>24</v>
      </c>
      <c r="E1183" s="1281">
        <v>690.75</v>
      </c>
      <c r="F1183" s="1055"/>
      <c r="G1183" s="847">
        <f>F1183*E1183</f>
        <v>0</v>
      </c>
    </row>
    <row r="1184" spans="1:7">
      <c r="A1184" s="900">
        <v>4.1040000000000001</v>
      </c>
      <c r="B1184" s="888" t="s">
        <v>444</v>
      </c>
      <c r="C1184" s="890" t="s">
        <v>445</v>
      </c>
      <c r="D1184" s="840" t="s">
        <v>24</v>
      </c>
      <c r="E1184" s="1281">
        <v>563.88</v>
      </c>
      <c r="F1184" s="1055"/>
      <c r="G1184" s="847">
        <f>F1184*E1184</f>
        <v>0</v>
      </c>
    </row>
    <row r="1185" spans="1:7">
      <c r="A1185" s="900">
        <v>4.1050000000000004</v>
      </c>
      <c r="B1185" s="888" t="s">
        <v>446</v>
      </c>
      <c r="C1185" s="890" t="s">
        <v>447</v>
      </c>
      <c r="D1185" s="840" t="s">
        <v>24</v>
      </c>
      <c r="E1185" s="1281">
        <v>27.22</v>
      </c>
      <c r="F1185" s="1055"/>
      <c r="G1185" s="847">
        <f>F1185*E1185</f>
        <v>0</v>
      </c>
    </row>
    <row r="1186" spans="1:7">
      <c r="A1186" s="893"/>
      <c r="B1186" s="883" t="s">
        <v>448</v>
      </c>
      <c r="C1186" s="884" t="s">
        <v>449</v>
      </c>
      <c r="D1186" s="885"/>
      <c r="E1186" s="885"/>
      <c r="F1186" s="885"/>
      <c r="G1186" s="886"/>
    </row>
    <row r="1187" spans="1:7">
      <c r="A1187" s="900">
        <v>4.1059999999999999</v>
      </c>
      <c r="B1187" s="888" t="s">
        <v>450</v>
      </c>
      <c r="C1187" s="890" t="s">
        <v>451</v>
      </c>
      <c r="D1187" s="840" t="s">
        <v>49</v>
      </c>
      <c r="E1187" s="1281">
        <v>420.92</v>
      </c>
      <c r="F1187" s="1055"/>
      <c r="G1187" s="847">
        <f>F1187*E1187</f>
        <v>0</v>
      </c>
    </row>
    <row r="1188" spans="1:7">
      <c r="A1188" s="1801" t="s">
        <v>428</v>
      </c>
      <c r="B1188" s="1802"/>
      <c r="C1188" s="1802"/>
      <c r="D1188" s="1802"/>
      <c r="E1188" s="1802"/>
      <c r="F1188" s="1802"/>
      <c r="G1188" s="1803"/>
    </row>
    <row r="1189" spans="1:7">
      <c r="A1189" s="901"/>
      <c r="B1189" s="883" t="s">
        <v>453</v>
      </c>
      <c r="C1189" s="884" t="s">
        <v>454</v>
      </c>
      <c r="D1189" s="885"/>
      <c r="E1189" s="885"/>
      <c r="F1189" s="885"/>
      <c r="G1189" s="886"/>
    </row>
    <row r="1190" spans="1:7">
      <c r="A1190" s="900">
        <v>4.1070000000000002</v>
      </c>
      <c r="B1190" s="888" t="s">
        <v>455</v>
      </c>
      <c r="C1190" s="890" t="s">
        <v>456</v>
      </c>
      <c r="D1190" s="840" t="s">
        <v>457</v>
      </c>
      <c r="E1190" s="1281">
        <v>15016.2</v>
      </c>
      <c r="F1190" s="1055"/>
      <c r="G1190" s="847">
        <f>F1190*E1190</f>
        <v>0</v>
      </c>
    </row>
    <row r="1191" spans="1:7">
      <c r="A1191" s="1801" t="s">
        <v>429</v>
      </c>
      <c r="B1191" s="1802"/>
      <c r="C1191" s="1802"/>
      <c r="D1191" s="1802"/>
      <c r="E1191" s="1802"/>
      <c r="F1191" s="1802"/>
      <c r="G1191" s="1803"/>
    </row>
    <row r="1192" spans="1:7">
      <c r="A1192" s="893"/>
      <c r="B1192" s="883" t="s">
        <v>458</v>
      </c>
      <c r="C1192" s="884" t="s">
        <v>459</v>
      </c>
      <c r="D1192" s="885"/>
      <c r="E1192" s="885"/>
      <c r="F1192" s="885"/>
      <c r="G1192" s="886"/>
    </row>
    <row r="1193" spans="1:7">
      <c r="A1193" s="900">
        <v>4.1079999999999997</v>
      </c>
      <c r="B1193" s="888" t="s">
        <v>460</v>
      </c>
      <c r="C1193" s="890" t="s">
        <v>461</v>
      </c>
      <c r="D1193" s="840" t="s">
        <v>24</v>
      </c>
      <c r="E1193" s="1281">
        <v>74</v>
      </c>
      <c r="F1193" s="1055"/>
      <c r="G1193" s="847">
        <f>F1193*E1193</f>
        <v>0</v>
      </c>
    </row>
    <row r="1194" spans="1:7">
      <c r="A1194" s="900">
        <v>4.109</v>
      </c>
      <c r="B1194" s="888" t="s">
        <v>462</v>
      </c>
      <c r="C1194" s="890" t="s">
        <v>463</v>
      </c>
      <c r="D1194" s="840" t="s">
        <v>24</v>
      </c>
      <c r="E1194" s="1281">
        <v>26.8</v>
      </c>
      <c r="F1194" s="1055"/>
      <c r="G1194" s="847">
        <f>F1194*E1194</f>
        <v>0</v>
      </c>
    </row>
    <row r="1195" spans="1:7">
      <c r="A1195" s="900">
        <v>4.1100000000000003</v>
      </c>
      <c r="B1195" s="888" t="s">
        <v>466</v>
      </c>
      <c r="C1195" s="890" t="s">
        <v>467</v>
      </c>
      <c r="D1195" s="840" t="s">
        <v>24</v>
      </c>
      <c r="E1195" s="1281">
        <v>3.36</v>
      </c>
      <c r="F1195" s="1055"/>
      <c r="G1195" s="847">
        <f>F1195*E1195</f>
        <v>0</v>
      </c>
    </row>
    <row r="1196" spans="1:7">
      <c r="A1196" s="900">
        <v>4.1109999999999998</v>
      </c>
      <c r="B1196" s="888" t="s">
        <v>468</v>
      </c>
      <c r="C1196" s="890" t="s">
        <v>469</v>
      </c>
      <c r="D1196" s="840" t="s">
        <v>24</v>
      </c>
      <c r="E1196" s="1281">
        <v>2.4999999999999996</v>
      </c>
      <c r="F1196" s="1055"/>
      <c r="G1196" s="847">
        <f>F1196*E1196</f>
        <v>0</v>
      </c>
    </row>
    <row r="1197" spans="1:7">
      <c r="A1197" s="893"/>
      <c r="B1197" s="883" t="s">
        <v>470</v>
      </c>
      <c r="C1197" s="884" t="s">
        <v>471</v>
      </c>
      <c r="D1197" s="885"/>
      <c r="E1197" s="885"/>
      <c r="F1197" s="885"/>
      <c r="G1197" s="886"/>
    </row>
    <row r="1198" spans="1:7">
      <c r="A1198" s="1143">
        <v>4.1120000000000001</v>
      </c>
      <c r="B1198" s="1140" t="s">
        <v>472</v>
      </c>
      <c r="C1198" s="1141" t="s">
        <v>473</v>
      </c>
      <c r="D1198" s="1142" t="s">
        <v>24</v>
      </c>
      <c r="E1198" s="1283">
        <v>22.4</v>
      </c>
      <c r="F1198" s="1055"/>
      <c r="G1198" s="847">
        <f>F1198*E1198</f>
        <v>0</v>
      </c>
    </row>
    <row r="1199" spans="1:7">
      <c r="A1199" s="901"/>
      <c r="B1199" s="883" t="s">
        <v>531</v>
      </c>
      <c r="C1199" s="884" t="s">
        <v>532</v>
      </c>
      <c r="D1199" s="885"/>
      <c r="E1199" s="885"/>
      <c r="F1199" s="885"/>
      <c r="G1199" s="886"/>
    </row>
    <row r="1200" spans="1:7">
      <c r="A1200" s="900">
        <v>4.1130000000000004</v>
      </c>
      <c r="B1200" s="888" t="s">
        <v>533</v>
      </c>
      <c r="C1200" s="890" t="s">
        <v>534</v>
      </c>
      <c r="D1200" s="840" t="s">
        <v>49</v>
      </c>
      <c r="E1200" s="1281">
        <v>14.480000000000002</v>
      </c>
      <c r="F1200" s="1055"/>
      <c r="G1200" s="847">
        <f>F1200*E1200</f>
        <v>0</v>
      </c>
    </row>
    <row r="1201" spans="1:7">
      <c r="A1201" s="1801" t="s">
        <v>484</v>
      </c>
      <c r="B1201" s="1802"/>
      <c r="C1201" s="1802"/>
      <c r="D1201" s="1802"/>
      <c r="E1201" s="1802"/>
      <c r="F1201" s="1802"/>
      <c r="G1201" s="1803"/>
    </row>
    <row r="1202" spans="1:7">
      <c r="A1202" s="893"/>
      <c r="B1202" s="883" t="s">
        <v>485</v>
      </c>
      <c r="C1202" s="884" t="s">
        <v>486</v>
      </c>
      <c r="D1202" s="885"/>
      <c r="E1202" s="885"/>
      <c r="F1202" s="885"/>
      <c r="G1202" s="886"/>
    </row>
    <row r="1203" spans="1:7">
      <c r="A1203" s="900">
        <v>4.1139999999999999</v>
      </c>
      <c r="B1203" s="888" t="s">
        <v>487</v>
      </c>
      <c r="C1203" s="890" t="s">
        <v>488</v>
      </c>
      <c r="D1203" s="840" t="s">
        <v>49</v>
      </c>
      <c r="E1203" s="1281">
        <v>235.46</v>
      </c>
      <c r="F1203" s="1055"/>
      <c r="G1203" s="847">
        <f>F1203*E1203</f>
        <v>0</v>
      </c>
    </row>
    <row r="1204" spans="1:7" ht="25.5">
      <c r="A1204" s="900">
        <v>4.1150000000000002</v>
      </c>
      <c r="B1204" s="896" t="s">
        <v>489</v>
      </c>
      <c r="C1204" s="897" t="s">
        <v>490</v>
      </c>
      <c r="D1204" s="840" t="s">
        <v>49</v>
      </c>
      <c r="E1204" s="1281">
        <v>159.70000000000002</v>
      </c>
      <c r="F1204" s="1055"/>
      <c r="G1204" s="847">
        <f>F1204*E1204</f>
        <v>0</v>
      </c>
    </row>
    <row r="1205" spans="1:7">
      <c r="A1205" s="901"/>
      <c r="B1205" s="883" t="s">
        <v>535</v>
      </c>
      <c r="C1205" s="884" t="s">
        <v>536</v>
      </c>
      <c r="D1205" s="885"/>
      <c r="E1205" s="885"/>
      <c r="F1205" s="885"/>
      <c r="G1205" s="886"/>
    </row>
    <row r="1206" spans="1:7">
      <c r="A1206" s="900">
        <v>4.1159999999999997</v>
      </c>
      <c r="B1206" s="896" t="s">
        <v>537</v>
      </c>
      <c r="C1206" s="897" t="s">
        <v>538</v>
      </c>
      <c r="D1206" s="840" t="s">
        <v>49</v>
      </c>
      <c r="E1206" s="1281">
        <v>43.48</v>
      </c>
      <c r="F1206" s="1055"/>
      <c r="G1206" s="847">
        <f>F1206*E1206</f>
        <v>0</v>
      </c>
    </row>
    <row r="1207" spans="1:7">
      <c r="A1207" s="900">
        <v>4.117</v>
      </c>
      <c r="B1207" s="896" t="s">
        <v>491</v>
      </c>
      <c r="C1207" s="897" t="s">
        <v>492</v>
      </c>
      <c r="D1207" s="840" t="s">
        <v>49</v>
      </c>
      <c r="E1207" s="1281">
        <v>129.84</v>
      </c>
      <c r="F1207" s="1055"/>
      <c r="G1207" s="847">
        <f>F1207*E1207</f>
        <v>0</v>
      </c>
    </row>
    <row r="1208" spans="1:7">
      <c r="A1208" s="901"/>
      <c r="B1208" s="883" t="s">
        <v>539</v>
      </c>
      <c r="C1208" s="884" t="s">
        <v>540</v>
      </c>
      <c r="D1208" s="885"/>
      <c r="E1208" s="885"/>
      <c r="F1208" s="885"/>
      <c r="G1208" s="886"/>
    </row>
    <row r="1209" spans="1:7">
      <c r="A1209" s="900">
        <v>4.1180000000000003</v>
      </c>
      <c r="B1209" s="896" t="s">
        <v>493</v>
      </c>
      <c r="C1209" s="897" t="s">
        <v>494</v>
      </c>
      <c r="D1209" s="840" t="s">
        <v>49</v>
      </c>
      <c r="E1209" s="1281">
        <v>16.649999999999999</v>
      </c>
      <c r="F1209" s="1055"/>
      <c r="G1209" s="847">
        <f>F1209*E1209</f>
        <v>0</v>
      </c>
    </row>
    <row r="1210" spans="1:7">
      <c r="A1210" s="1801" t="s">
        <v>431</v>
      </c>
      <c r="B1210" s="1802"/>
      <c r="C1210" s="1802"/>
      <c r="D1210" s="1802"/>
      <c r="E1210" s="1802"/>
      <c r="F1210" s="1802"/>
      <c r="G1210" s="1803"/>
    </row>
    <row r="1211" spans="1:7">
      <c r="A1211" s="893"/>
      <c r="B1211" s="883" t="s">
        <v>495</v>
      </c>
      <c r="C1211" s="884" t="s">
        <v>496</v>
      </c>
      <c r="D1211" s="885"/>
      <c r="E1211" s="885"/>
      <c r="F1211" s="885"/>
      <c r="G1211" s="886"/>
    </row>
    <row r="1212" spans="1:7">
      <c r="A1212" s="900">
        <v>4.1189999999999998</v>
      </c>
      <c r="B1212" s="896" t="s">
        <v>497</v>
      </c>
      <c r="C1212" s="897" t="s">
        <v>498</v>
      </c>
      <c r="D1212" s="895" t="s">
        <v>49</v>
      </c>
      <c r="E1212" s="1282">
        <v>125.54</v>
      </c>
      <c r="F1212" s="1055"/>
      <c r="G1212" s="847">
        <f>F1212*E1212</f>
        <v>0</v>
      </c>
    </row>
    <row r="1213" spans="1:7">
      <c r="A1213" s="900">
        <v>4.12</v>
      </c>
      <c r="B1213" s="896" t="s">
        <v>499</v>
      </c>
      <c r="C1213" s="897" t="s">
        <v>500</v>
      </c>
      <c r="D1213" s="895" t="s">
        <v>28</v>
      </c>
      <c r="E1213" s="1282">
        <v>42.24</v>
      </c>
      <c r="F1213" s="1055"/>
      <c r="G1213" s="847">
        <f>F1213*E1213</f>
        <v>0</v>
      </c>
    </row>
    <row r="1214" spans="1:7">
      <c r="A1214" s="1801" t="s">
        <v>501</v>
      </c>
      <c r="B1214" s="1802"/>
      <c r="C1214" s="1802"/>
      <c r="D1214" s="1802"/>
      <c r="E1214" s="1802"/>
      <c r="F1214" s="1802"/>
      <c r="G1214" s="1803"/>
    </row>
    <row r="1215" spans="1:7">
      <c r="A1215" s="893"/>
      <c r="B1215" s="883" t="s">
        <v>502</v>
      </c>
      <c r="C1215" s="884" t="s">
        <v>503</v>
      </c>
      <c r="D1215" s="885"/>
      <c r="E1215" s="885"/>
      <c r="F1215" s="885"/>
      <c r="G1215" s="886"/>
    </row>
    <row r="1216" spans="1:7">
      <c r="A1216" s="900">
        <v>4.1210000000000004</v>
      </c>
      <c r="B1216" s="896" t="s">
        <v>504</v>
      </c>
      <c r="C1216" s="897" t="s">
        <v>505</v>
      </c>
      <c r="D1216" s="840" t="s">
        <v>28</v>
      </c>
      <c r="E1216" s="1281">
        <v>9.32</v>
      </c>
      <c r="F1216" s="1055"/>
      <c r="G1216" s="847">
        <f>F1216*E1216</f>
        <v>0</v>
      </c>
    </row>
    <row r="1217" spans="1:7">
      <c r="A1217" s="1801" t="s">
        <v>506</v>
      </c>
      <c r="B1217" s="1802"/>
      <c r="C1217" s="1802"/>
      <c r="D1217" s="1802"/>
      <c r="E1217" s="1802"/>
      <c r="F1217" s="1802"/>
      <c r="G1217" s="1803"/>
    </row>
    <row r="1218" spans="1:7">
      <c r="A1218" s="893"/>
      <c r="B1218" s="883" t="s">
        <v>507</v>
      </c>
      <c r="C1218" s="884" t="s">
        <v>508</v>
      </c>
      <c r="D1218" s="885"/>
      <c r="E1218" s="885"/>
      <c r="F1218" s="885"/>
      <c r="G1218" s="886"/>
    </row>
    <row r="1219" spans="1:7">
      <c r="A1219" s="900">
        <v>4.1219999999999999</v>
      </c>
      <c r="B1219" s="888" t="s">
        <v>509</v>
      </c>
      <c r="C1219" s="890" t="s">
        <v>510</v>
      </c>
      <c r="D1219" s="840" t="s">
        <v>28</v>
      </c>
      <c r="E1219" s="1281">
        <v>45.82</v>
      </c>
      <c r="F1219" s="1055"/>
      <c r="G1219" s="847">
        <f>F1219*E1219</f>
        <v>0</v>
      </c>
    </row>
    <row r="1220" spans="1:7">
      <c r="A1220" s="1801" t="s">
        <v>432</v>
      </c>
      <c r="B1220" s="1802"/>
      <c r="C1220" s="1802"/>
      <c r="D1220" s="1802"/>
      <c r="E1220" s="1802"/>
      <c r="F1220" s="1802"/>
      <c r="G1220" s="1803"/>
    </row>
    <row r="1221" spans="1:7">
      <c r="A1221" s="893"/>
      <c r="B1221" s="883" t="s">
        <v>511</v>
      </c>
      <c r="C1221" s="884" t="s">
        <v>1876</v>
      </c>
      <c r="D1221" s="885"/>
      <c r="E1221" s="885"/>
      <c r="F1221" s="885"/>
      <c r="G1221" s="886"/>
    </row>
    <row r="1222" spans="1:7">
      <c r="A1222" s="900">
        <v>4.1230000000000002</v>
      </c>
      <c r="B1222" s="888" t="s">
        <v>512</v>
      </c>
      <c r="C1222" s="890" t="s">
        <v>1741</v>
      </c>
      <c r="D1222" s="840" t="s">
        <v>49</v>
      </c>
      <c r="E1222" s="1281">
        <v>164.38</v>
      </c>
      <c r="F1222" s="1055"/>
      <c r="G1222" s="847">
        <f t="shared" ref="G1222:G1228" si="51">F1222*E1222</f>
        <v>0</v>
      </c>
    </row>
    <row r="1223" spans="1:7">
      <c r="A1223" s="900">
        <v>4.1239999999999997</v>
      </c>
      <c r="B1223" s="888" t="s">
        <v>541</v>
      </c>
      <c r="C1223" s="890" t="s">
        <v>542</v>
      </c>
      <c r="D1223" s="840" t="s">
        <v>28</v>
      </c>
      <c r="E1223" s="1281">
        <v>56</v>
      </c>
      <c r="F1223" s="1055"/>
      <c r="G1223" s="847">
        <f t="shared" si="51"/>
        <v>0</v>
      </c>
    </row>
    <row r="1224" spans="1:7">
      <c r="A1224" s="900">
        <v>4.125</v>
      </c>
      <c r="B1224" s="896" t="s">
        <v>543</v>
      </c>
      <c r="C1224" s="897" t="s">
        <v>544</v>
      </c>
      <c r="D1224" s="840" t="s">
        <v>49</v>
      </c>
      <c r="E1224" s="1281">
        <v>111</v>
      </c>
      <c r="F1224" s="1055"/>
      <c r="G1224" s="847">
        <f t="shared" si="51"/>
        <v>0</v>
      </c>
    </row>
    <row r="1225" spans="1:7">
      <c r="A1225" s="900">
        <v>4.1260000000000003</v>
      </c>
      <c r="B1225" s="896" t="s">
        <v>514</v>
      </c>
      <c r="C1225" s="897" t="s">
        <v>515</v>
      </c>
      <c r="D1225" s="840" t="s">
        <v>105</v>
      </c>
      <c r="E1225" s="1281">
        <v>11</v>
      </c>
      <c r="F1225" s="1055"/>
      <c r="G1225" s="847">
        <f t="shared" si="51"/>
        <v>0</v>
      </c>
    </row>
    <row r="1226" spans="1:7">
      <c r="A1226" s="900">
        <v>4.1269999999999998</v>
      </c>
      <c r="B1226" s="896" t="s">
        <v>516</v>
      </c>
      <c r="C1226" s="897" t="s">
        <v>517</v>
      </c>
      <c r="D1226" s="840" t="s">
        <v>457</v>
      </c>
      <c r="E1226" s="1281">
        <v>1216</v>
      </c>
      <c r="F1226" s="1055"/>
      <c r="G1226" s="847">
        <f t="shared" si="51"/>
        <v>0</v>
      </c>
    </row>
    <row r="1227" spans="1:7">
      <c r="A1227" s="900">
        <v>4.1280000000000001</v>
      </c>
      <c r="B1227" s="896" t="s">
        <v>518</v>
      </c>
      <c r="C1227" s="897" t="s">
        <v>519</v>
      </c>
      <c r="D1227" s="840" t="s">
        <v>24</v>
      </c>
      <c r="E1227" s="1281">
        <v>80.56</v>
      </c>
      <c r="F1227" s="1055"/>
      <c r="G1227" s="847">
        <f t="shared" si="51"/>
        <v>0</v>
      </c>
    </row>
    <row r="1228" spans="1:7">
      <c r="A1228" s="900">
        <v>4.1289999999999996</v>
      </c>
      <c r="B1228" s="896" t="s">
        <v>520</v>
      </c>
      <c r="C1228" s="897" t="s">
        <v>521</v>
      </c>
      <c r="D1228" s="840" t="s">
        <v>49</v>
      </c>
      <c r="E1228" s="1281">
        <v>83.52</v>
      </c>
      <c r="F1228" s="1055"/>
      <c r="G1228" s="847">
        <f t="shared" si="51"/>
        <v>0</v>
      </c>
    </row>
    <row r="1229" spans="1:7">
      <c r="A1229" s="901"/>
      <c r="B1229" s="883" t="s">
        <v>522</v>
      </c>
      <c r="C1229" s="884" t="s">
        <v>1877</v>
      </c>
      <c r="D1229" s="885"/>
      <c r="E1229" s="885"/>
      <c r="F1229" s="885"/>
      <c r="G1229" s="886"/>
    </row>
    <row r="1230" spans="1:7">
      <c r="A1230" s="900">
        <v>4.13</v>
      </c>
      <c r="B1230" s="888" t="s">
        <v>523</v>
      </c>
      <c r="C1230" s="890" t="s">
        <v>524</v>
      </c>
      <c r="D1230" s="840" t="s">
        <v>105</v>
      </c>
      <c r="E1230" s="1281">
        <v>1</v>
      </c>
      <c r="F1230" s="1055"/>
      <c r="G1230" s="847">
        <f>F1230*E1230</f>
        <v>0</v>
      </c>
    </row>
    <row r="1231" spans="1:7">
      <c r="A1231" s="599"/>
      <c r="B1231" s="600"/>
      <c r="C1231" s="198"/>
      <c r="D1231" s="600"/>
      <c r="E1231" s="600"/>
      <c r="F1231" s="600"/>
      <c r="G1231" s="867"/>
    </row>
    <row r="1232" spans="1:7" ht="15.75">
      <c r="A1232" s="557"/>
      <c r="B1232" s="558"/>
      <c r="C1232" s="546" t="s">
        <v>1899</v>
      </c>
      <c r="D1232" s="558"/>
      <c r="E1232" s="558"/>
      <c r="F1232" s="561"/>
      <c r="G1232" s="559"/>
    </row>
    <row r="1233" spans="1:7" ht="25.5">
      <c r="A1233" s="111" t="s">
        <v>413</v>
      </c>
      <c r="B1233" s="112" t="s">
        <v>414</v>
      </c>
      <c r="C1233" s="113" t="s">
        <v>415</v>
      </c>
      <c r="D1233" s="558"/>
      <c r="E1233" s="558"/>
      <c r="F1233" s="558"/>
      <c r="G1233" s="564"/>
    </row>
    <row r="1234" spans="1:7" ht="15.75">
      <c r="A1234" s="566"/>
      <c r="B1234" s="112" t="s">
        <v>416</v>
      </c>
      <c r="C1234" s="115" t="s">
        <v>424</v>
      </c>
      <c r="D1234" s="558"/>
      <c r="E1234" s="558"/>
      <c r="F1234" s="558"/>
      <c r="G1234" s="564"/>
    </row>
    <row r="1235" spans="1:7">
      <c r="A1235" s="599"/>
      <c r="B1235" s="600"/>
      <c r="C1235" s="866"/>
      <c r="D1235" s="600"/>
      <c r="E1235" s="600"/>
      <c r="F1235" s="600"/>
      <c r="G1235" s="867"/>
    </row>
    <row r="1236" spans="1:7">
      <c r="A1236" s="599"/>
      <c r="B1236" s="602"/>
      <c r="C1236" s="868" t="s">
        <v>427</v>
      </c>
      <c r="D1236" s="1797">
        <f>SUM(G1251,G1252,G1253,G1255)</f>
        <v>0</v>
      </c>
      <c r="E1236" s="1797"/>
      <c r="F1236" s="1797"/>
      <c r="G1236" s="1798"/>
    </row>
    <row r="1237" spans="1:7">
      <c r="A1237" s="599"/>
      <c r="B1237" s="602"/>
      <c r="C1237" s="868" t="s">
        <v>428</v>
      </c>
      <c r="D1237" s="1797">
        <f>G1258</f>
        <v>0</v>
      </c>
      <c r="E1237" s="1797"/>
      <c r="F1237" s="1797"/>
      <c r="G1237" s="1798"/>
    </row>
    <row r="1238" spans="1:7">
      <c r="A1238" s="599"/>
      <c r="B1238" s="602"/>
      <c r="C1238" s="868" t="s">
        <v>429</v>
      </c>
      <c r="D1238" s="1797">
        <f>SUM(G1261,G1262,G1264)</f>
        <v>0</v>
      </c>
      <c r="E1238" s="1797"/>
      <c r="F1238" s="1797"/>
      <c r="G1238" s="1798"/>
    </row>
    <row r="1239" spans="1:7">
      <c r="A1239" s="599"/>
      <c r="B1239" s="602"/>
      <c r="C1239" s="868" t="s">
        <v>430</v>
      </c>
      <c r="D1239" s="1797">
        <v>0</v>
      </c>
      <c r="E1239" s="1797"/>
      <c r="F1239" s="1797"/>
      <c r="G1239" s="1798"/>
    </row>
    <row r="1240" spans="1:7">
      <c r="A1240" s="599"/>
      <c r="B1240" s="602"/>
      <c r="C1240" s="868" t="s">
        <v>1833</v>
      </c>
      <c r="D1240" s="1797">
        <f>G1267</f>
        <v>0</v>
      </c>
      <c r="E1240" s="1797"/>
      <c r="F1240" s="1797"/>
      <c r="G1240" s="1798"/>
    </row>
    <row r="1241" spans="1:7">
      <c r="A1241" s="599"/>
      <c r="B1241" s="602"/>
      <c r="C1241" s="868" t="s">
        <v>431</v>
      </c>
      <c r="D1241" s="1797">
        <v>0</v>
      </c>
      <c r="E1241" s="1797"/>
      <c r="F1241" s="1797"/>
      <c r="G1241" s="1798"/>
    </row>
    <row r="1242" spans="1:7">
      <c r="A1242" s="599"/>
      <c r="B1242" s="602"/>
      <c r="C1242" s="868" t="s">
        <v>1834</v>
      </c>
      <c r="D1242" s="1797">
        <v>0</v>
      </c>
      <c r="E1242" s="1797"/>
      <c r="F1242" s="1797"/>
      <c r="G1242" s="1798"/>
    </row>
    <row r="1243" spans="1:7">
      <c r="A1243" s="599"/>
      <c r="B1243" s="602"/>
      <c r="C1243" s="868" t="s">
        <v>1835</v>
      </c>
      <c r="D1243" s="1797">
        <v>0</v>
      </c>
      <c r="E1243" s="1797"/>
      <c r="F1243" s="1797"/>
      <c r="G1243" s="1798"/>
    </row>
    <row r="1244" spans="1:7">
      <c r="A1244" s="599"/>
      <c r="B1244" s="602"/>
      <c r="C1244" s="868" t="s">
        <v>1836</v>
      </c>
      <c r="D1244" s="1797">
        <f>G1270</f>
        <v>0</v>
      </c>
      <c r="E1244" s="1797"/>
      <c r="F1244" s="1797"/>
      <c r="G1244" s="1798"/>
    </row>
    <row r="1245" spans="1:7">
      <c r="A1245" s="599"/>
      <c r="B1245" s="602"/>
      <c r="C1245" s="868" t="s">
        <v>432</v>
      </c>
      <c r="D1245" s="1797">
        <f>SUM(G1273,G1274,G1275,G1276)</f>
        <v>0</v>
      </c>
      <c r="E1245" s="1797"/>
      <c r="F1245" s="1797"/>
      <c r="G1245" s="1798"/>
    </row>
    <row r="1246" spans="1:7" ht="15.75" thickBot="1">
      <c r="A1246" s="869"/>
      <c r="B1246" s="870"/>
      <c r="C1246" s="871" t="s">
        <v>1832</v>
      </c>
      <c r="D1246" s="1799">
        <f>SUM(D1236:G1245)</f>
        <v>0</v>
      </c>
      <c r="E1246" s="1799"/>
      <c r="F1246" s="1799"/>
      <c r="G1246" s="1800"/>
    </row>
    <row r="1247" spans="1:7" ht="15.75" thickTop="1">
      <c r="A1247" s="872" t="s">
        <v>438</v>
      </c>
      <c r="B1247" s="873" t="s">
        <v>433</v>
      </c>
      <c r="C1247" s="736" t="s">
        <v>434</v>
      </c>
      <c r="D1247" s="874" t="s">
        <v>435</v>
      </c>
      <c r="E1247" s="875" t="s">
        <v>436</v>
      </c>
      <c r="F1247" s="874" t="s">
        <v>1837</v>
      </c>
      <c r="G1247" s="876" t="s">
        <v>1838</v>
      </c>
    </row>
    <row r="1248" spans="1:7">
      <c r="A1248" s="877" t="s">
        <v>439</v>
      </c>
      <c r="B1248" s="878" t="s">
        <v>437</v>
      </c>
      <c r="C1248" s="168">
        <v>3</v>
      </c>
      <c r="D1248" s="168">
        <v>4</v>
      </c>
      <c r="E1248" s="598">
        <v>5</v>
      </c>
      <c r="F1248" s="168">
        <v>6</v>
      </c>
      <c r="G1248" s="214">
        <v>7</v>
      </c>
    </row>
    <row r="1249" spans="1:7">
      <c r="A1249" s="879"/>
      <c r="B1249" s="880"/>
      <c r="C1249" s="880" t="s">
        <v>427</v>
      </c>
      <c r="D1249" s="880"/>
      <c r="E1249" s="880"/>
      <c r="F1249" s="880"/>
      <c r="G1249" s="881"/>
    </row>
    <row r="1250" spans="1:7">
      <c r="A1250" s="898"/>
      <c r="B1250" s="883" t="s">
        <v>440</v>
      </c>
      <c r="C1250" s="884" t="s">
        <v>441</v>
      </c>
      <c r="D1250" s="885"/>
      <c r="E1250" s="885"/>
      <c r="F1250" s="885"/>
      <c r="G1250" s="886"/>
    </row>
    <row r="1251" spans="1:7">
      <c r="A1251" s="900">
        <v>4.1310000000000002</v>
      </c>
      <c r="B1251" s="888" t="s">
        <v>442</v>
      </c>
      <c r="C1251" s="889" t="s">
        <v>443</v>
      </c>
      <c r="D1251" s="840" t="s">
        <v>24</v>
      </c>
      <c r="E1251" s="1281">
        <v>73.36999999999999</v>
      </c>
      <c r="F1251" s="1055"/>
      <c r="G1251" s="847">
        <f>F1251*E1251</f>
        <v>0</v>
      </c>
    </row>
    <row r="1252" spans="1:7">
      <c r="A1252" s="900">
        <v>4.1319999999999997</v>
      </c>
      <c r="B1252" s="888" t="s">
        <v>525</v>
      </c>
      <c r="C1252" s="889" t="s">
        <v>526</v>
      </c>
      <c r="D1252" s="840" t="s">
        <v>24</v>
      </c>
      <c r="E1252" s="1281">
        <v>61.98</v>
      </c>
      <c r="F1252" s="1055"/>
      <c r="G1252" s="847">
        <f>F1252*E1252</f>
        <v>0</v>
      </c>
    </row>
    <row r="1253" spans="1:7">
      <c r="A1253" s="900">
        <v>4.133</v>
      </c>
      <c r="B1253" s="888" t="s">
        <v>527</v>
      </c>
      <c r="C1253" s="890" t="s">
        <v>528</v>
      </c>
      <c r="D1253" s="840" t="s">
        <v>24</v>
      </c>
      <c r="E1253" s="1281">
        <v>13.49</v>
      </c>
      <c r="F1253" s="1055"/>
      <c r="G1253" s="847">
        <f>F1253*E1253</f>
        <v>0</v>
      </c>
    </row>
    <row r="1254" spans="1:7">
      <c r="A1254" s="901"/>
      <c r="B1254" s="883" t="s">
        <v>448</v>
      </c>
      <c r="C1254" s="884" t="s">
        <v>449</v>
      </c>
      <c r="D1254" s="885"/>
      <c r="E1254" s="885"/>
      <c r="F1254" s="885"/>
      <c r="G1254" s="886"/>
    </row>
    <row r="1255" spans="1:7">
      <c r="A1255" s="900">
        <v>4.1340000000000003</v>
      </c>
      <c r="B1255" s="888" t="s">
        <v>450</v>
      </c>
      <c r="C1255" s="890" t="s">
        <v>451</v>
      </c>
      <c r="D1255" s="840" t="s">
        <v>49</v>
      </c>
      <c r="E1255" s="1281">
        <v>32.5</v>
      </c>
      <c r="F1255" s="1055"/>
      <c r="G1255" s="847">
        <f>F1255*E1255</f>
        <v>0</v>
      </c>
    </row>
    <row r="1256" spans="1:7">
      <c r="A1256" s="1801" t="s">
        <v>428</v>
      </c>
      <c r="B1256" s="1802"/>
      <c r="C1256" s="1802"/>
      <c r="D1256" s="1802"/>
      <c r="E1256" s="1802"/>
      <c r="F1256" s="1802"/>
      <c r="G1256" s="1803"/>
    </row>
    <row r="1257" spans="1:7">
      <c r="A1257" s="901"/>
      <c r="B1257" s="883" t="s">
        <v>453</v>
      </c>
      <c r="C1257" s="884" t="s">
        <v>454</v>
      </c>
      <c r="D1257" s="885"/>
      <c r="E1257" s="885"/>
      <c r="F1257" s="885"/>
      <c r="G1257" s="886"/>
    </row>
    <row r="1258" spans="1:7">
      <c r="A1258" s="900">
        <v>4.1349999999999998</v>
      </c>
      <c r="B1258" s="888" t="s">
        <v>455</v>
      </c>
      <c r="C1258" s="890" t="s">
        <v>456</v>
      </c>
      <c r="D1258" s="840" t="s">
        <v>457</v>
      </c>
      <c r="E1258" s="1281">
        <v>69.599999999999994</v>
      </c>
      <c r="F1258" s="1055"/>
      <c r="G1258" s="847">
        <f>F1258*E1258</f>
        <v>0</v>
      </c>
    </row>
    <row r="1259" spans="1:7">
      <c r="A1259" s="1801" t="s">
        <v>429</v>
      </c>
      <c r="B1259" s="1802"/>
      <c r="C1259" s="1802"/>
      <c r="D1259" s="1802"/>
      <c r="E1259" s="1802"/>
      <c r="F1259" s="1802"/>
      <c r="G1259" s="1803"/>
    </row>
    <row r="1260" spans="1:7">
      <c r="A1260" s="893"/>
      <c r="B1260" s="883" t="s">
        <v>458</v>
      </c>
      <c r="C1260" s="884" t="s">
        <v>459</v>
      </c>
      <c r="D1260" s="885"/>
      <c r="E1260" s="885"/>
      <c r="F1260" s="885"/>
      <c r="G1260" s="886"/>
    </row>
    <row r="1261" spans="1:7">
      <c r="A1261" s="900">
        <v>4.1360000000000001</v>
      </c>
      <c r="B1261" s="888" t="s">
        <v>460</v>
      </c>
      <c r="C1261" s="890" t="s">
        <v>461</v>
      </c>
      <c r="D1261" s="840" t="s">
        <v>24</v>
      </c>
      <c r="E1261" s="1281">
        <v>1.92</v>
      </c>
      <c r="F1261" s="1055"/>
      <c r="G1261" s="847">
        <f>F1261*E1261</f>
        <v>0</v>
      </c>
    </row>
    <row r="1262" spans="1:7">
      <c r="A1262" s="900">
        <v>4.1369999999999996</v>
      </c>
      <c r="B1262" s="888" t="s">
        <v>468</v>
      </c>
      <c r="C1262" s="890" t="s">
        <v>469</v>
      </c>
      <c r="D1262" s="840" t="s">
        <v>24</v>
      </c>
      <c r="E1262" s="1281">
        <v>1.7999999999999998</v>
      </c>
      <c r="F1262" s="1055"/>
      <c r="G1262" s="847">
        <f>F1262*E1262</f>
        <v>0</v>
      </c>
    </row>
    <row r="1263" spans="1:7">
      <c r="A1263" s="901"/>
      <c r="B1263" s="883" t="s">
        <v>470</v>
      </c>
      <c r="C1263" s="884" t="s">
        <v>471</v>
      </c>
      <c r="D1263" s="885"/>
      <c r="E1263" s="885"/>
      <c r="F1263" s="885"/>
      <c r="G1263" s="886"/>
    </row>
    <row r="1264" spans="1:7">
      <c r="A1264" s="900">
        <v>4.1379999999999999</v>
      </c>
      <c r="B1264" s="888" t="s">
        <v>472</v>
      </c>
      <c r="C1264" s="890" t="s">
        <v>473</v>
      </c>
      <c r="D1264" s="840" t="s">
        <v>24</v>
      </c>
      <c r="E1264" s="1281">
        <v>0.33</v>
      </c>
      <c r="F1264" s="1055"/>
      <c r="G1264" s="847">
        <f>F1264*E1264</f>
        <v>0</v>
      </c>
    </row>
    <row r="1265" spans="1:7">
      <c r="A1265" s="1801" t="s">
        <v>484</v>
      </c>
      <c r="B1265" s="1802"/>
      <c r="C1265" s="1802"/>
      <c r="D1265" s="1802"/>
      <c r="E1265" s="1802"/>
      <c r="F1265" s="1802"/>
      <c r="G1265" s="1803"/>
    </row>
    <row r="1266" spans="1:7">
      <c r="A1266" s="893"/>
      <c r="B1266" s="883" t="s">
        <v>485</v>
      </c>
      <c r="C1266" s="884" t="s">
        <v>486</v>
      </c>
      <c r="D1266" s="885"/>
      <c r="E1266" s="885"/>
      <c r="F1266" s="885"/>
      <c r="G1266" s="886"/>
    </row>
    <row r="1267" spans="1:7">
      <c r="A1267" s="900">
        <v>4.1390000000000002</v>
      </c>
      <c r="B1267" s="888" t="s">
        <v>487</v>
      </c>
      <c r="C1267" s="890" t="s">
        <v>488</v>
      </c>
      <c r="D1267" s="840" t="s">
        <v>49</v>
      </c>
      <c r="E1267" s="1281">
        <v>11.48</v>
      </c>
      <c r="F1267" s="1055"/>
      <c r="G1267" s="847">
        <f>F1267*E1267</f>
        <v>0</v>
      </c>
    </row>
    <row r="1268" spans="1:7">
      <c r="A1268" s="1801" t="s">
        <v>506</v>
      </c>
      <c r="B1268" s="1802"/>
      <c r="C1268" s="1802"/>
      <c r="D1268" s="1802"/>
      <c r="E1268" s="1802"/>
      <c r="F1268" s="1802"/>
      <c r="G1268" s="1803"/>
    </row>
    <row r="1269" spans="1:7">
      <c r="A1269" s="893"/>
      <c r="B1269" s="883" t="s">
        <v>507</v>
      </c>
      <c r="C1269" s="884" t="s">
        <v>508</v>
      </c>
      <c r="D1269" s="885"/>
      <c r="E1269" s="885"/>
      <c r="F1269" s="885"/>
      <c r="G1269" s="886"/>
    </row>
    <row r="1270" spans="1:7">
      <c r="A1270" s="900">
        <v>4.1399999999999997</v>
      </c>
      <c r="B1270" s="888" t="s">
        <v>509</v>
      </c>
      <c r="C1270" s="890" t="s">
        <v>510</v>
      </c>
      <c r="D1270" s="840" t="s">
        <v>28</v>
      </c>
      <c r="E1270" s="1281">
        <v>12.02</v>
      </c>
      <c r="F1270" s="1055"/>
      <c r="G1270" s="847">
        <f>F1270*E1270</f>
        <v>0</v>
      </c>
    </row>
    <row r="1271" spans="1:7">
      <c r="A1271" s="1801" t="s">
        <v>432</v>
      </c>
      <c r="B1271" s="1802"/>
      <c r="C1271" s="1802"/>
      <c r="D1271" s="1802"/>
      <c r="E1271" s="1802"/>
      <c r="F1271" s="1802"/>
      <c r="G1271" s="1803"/>
    </row>
    <row r="1272" spans="1:7">
      <c r="A1272" s="893"/>
      <c r="B1272" s="883" t="s">
        <v>511</v>
      </c>
      <c r="C1272" s="884" t="s">
        <v>1876</v>
      </c>
      <c r="D1272" s="885"/>
      <c r="E1272" s="885"/>
      <c r="F1272" s="885"/>
      <c r="G1272" s="886"/>
    </row>
    <row r="1273" spans="1:7">
      <c r="A1273" s="900">
        <v>4.141</v>
      </c>
      <c r="B1273" s="888" t="s">
        <v>512</v>
      </c>
      <c r="C1273" s="890" t="s">
        <v>1741</v>
      </c>
      <c r="D1273" s="840" t="s">
        <v>49</v>
      </c>
      <c r="E1273" s="1281">
        <v>6.1000000000000005</v>
      </c>
      <c r="F1273" s="1055"/>
      <c r="G1273" s="847">
        <f>F1273*E1273</f>
        <v>0</v>
      </c>
    </row>
    <row r="1274" spans="1:7">
      <c r="A1274" s="900">
        <v>4.1420000000000003</v>
      </c>
      <c r="B1274" s="896" t="s">
        <v>529</v>
      </c>
      <c r="C1274" s="897" t="s">
        <v>530</v>
      </c>
      <c r="D1274" s="840" t="s">
        <v>49</v>
      </c>
      <c r="E1274" s="1281">
        <v>14.5</v>
      </c>
      <c r="F1274" s="1055"/>
      <c r="G1274" s="847">
        <f>F1274*E1274</f>
        <v>0</v>
      </c>
    </row>
    <row r="1275" spans="1:7">
      <c r="A1275" s="900">
        <v>4.1429999999999998</v>
      </c>
      <c r="B1275" s="896" t="s">
        <v>516</v>
      </c>
      <c r="C1275" s="897" t="s">
        <v>517</v>
      </c>
      <c r="D1275" s="840" t="s">
        <v>457</v>
      </c>
      <c r="E1275" s="1281">
        <v>384</v>
      </c>
      <c r="F1275" s="1055"/>
      <c r="G1275" s="847">
        <f>F1275*E1275</f>
        <v>0</v>
      </c>
    </row>
    <row r="1276" spans="1:7">
      <c r="A1276" s="900">
        <v>4.1440000000000001</v>
      </c>
      <c r="B1276" s="896" t="s">
        <v>518</v>
      </c>
      <c r="C1276" s="897" t="s">
        <v>519</v>
      </c>
      <c r="D1276" s="840" t="s">
        <v>24</v>
      </c>
      <c r="E1276" s="1281">
        <v>6.39</v>
      </c>
      <c r="F1276" s="1055"/>
      <c r="G1276" s="847">
        <f>F1276*E1276</f>
        <v>0</v>
      </c>
    </row>
    <row r="1277" spans="1:7">
      <c r="A1277" s="599"/>
      <c r="B1277" s="600"/>
      <c r="C1277" s="198"/>
      <c r="D1277" s="600"/>
      <c r="E1277" s="600"/>
      <c r="F1277" s="600"/>
      <c r="G1277" s="867"/>
    </row>
    <row r="1278" spans="1:7" ht="15.75">
      <c r="A1278" s="557"/>
      <c r="B1278" s="558"/>
      <c r="C1278" s="546" t="s">
        <v>1899</v>
      </c>
      <c r="D1278" s="558"/>
      <c r="E1278" s="558"/>
      <c r="F1278" s="561"/>
      <c r="G1278" s="559"/>
    </row>
    <row r="1279" spans="1:7" ht="25.5">
      <c r="A1279" s="111" t="s">
        <v>413</v>
      </c>
      <c r="B1279" s="112" t="s">
        <v>414</v>
      </c>
      <c r="C1279" s="113" t="s">
        <v>415</v>
      </c>
      <c r="D1279" s="558"/>
      <c r="E1279" s="558"/>
      <c r="F1279" s="558"/>
      <c r="G1279" s="564"/>
    </row>
    <row r="1280" spans="1:7" ht="15.75">
      <c r="A1280" s="566"/>
      <c r="B1280" s="112" t="s">
        <v>416</v>
      </c>
      <c r="C1280" s="115" t="s">
        <v>425</v>
      </c>
      <c r="D1280" s="558"/>
      <c r="E1280" s="558"/>
      <c r="F1280" s="558"/>
      <c r="G1280" s="564"/>
    </row>
    <row r="1281" spans="1:7">
      <c r="A1281" s="599"/>
      <c r="B1281" s="600"/>
      <c r="C1281" s="866"/>
      <c r="D1281" s="600"/>
      <c r="E1281" s="600"/>
      <c r="F1281" s="600"/>
      <c r="G1281" s="867"/>
    </row>
    <row r="1282" spans="1:7">
      <c r="A1282" s="599"/>
      <c r="B1282" s="602"/>
      <c r="C1282" s="868" t="s">
        <v>427</v>
      </c>
      <c r="D1282" s="1797">
        <f>SUM(G1297,G1298,G1299,G1300,G1302)</f>
        <v>0</v>
      </c>
      <c r="E1282" s="1797"/>
      <c r="F1282" s="1797"/>
      <c r="G1282" s="1798"/>
    </row>
    <row r="1283" spans="1:7">
      <c r="A1283" s="599"/>
      <c r="B1283" s="602"/>
      <c r="C1283" s="868" t="s">
        <v>428</v>
      </c>
      <c r="D1283" s="1797">
        <f>SUM(G1305)</f>
        <v>0</v>
      </c>
      <c r="E1283" s="1797"/>
      <c r="F1283" s="1797"/>
      <c r="G1283" s="1798"/>
    </row>
    <row r="1284" spans="1:7">
      <c r="A1284" s="599"/>
      <c r="B1284" s="602"/>
      <c r="C1284" s="868" t="s">
        <v>429</v>
      </c>
      <c r="D1284" s="1797">
        <f>SUM(G1308,G1309,G1310,G1311,G1313,G1315)</f>
        <v>0</v>
      </c>
      <c r="E1284" s="1797"/>
      <c r="F1284" s="1797"/>
      <c r="G1284" s="1798"/>
    </row>
    <row r="1285" spans="1:7">
      <c r="A1285" s="599"/>
      <c r="B1285" s="602"/>
      <c r="C1285" s="868" t="s">
        <v>430</v>
      </c>
      <c r="D1285" s="1797">
        <v>0</v>
      </c>
      <c r="E1285" s="1797"/>
      <c r="F1285" s="1797"/>
      <c r="G1285" s="1798"/>
    </row>
    <row r="1286" spans="1:7">
      <c r="A1286" s="599"/>
      <c r="B1286" s="602"/>
      <c r="C1286" s="868" t="s">
        <v>1833</v>
      </c>
      <c r="D1286" s="1797">
        <f>SUM(G1318,G1319,G1321,G1322,G1324)</f>
        <v>0</v>
      </c>
      <c r="E1286" s="1797"/>
      <c r="F1286" s="1797"/>
      <c r="G1286" s="1798"/>
    </row>
    <row r="1287" spans="1:7">
      <c r="A1287" s="599"/>
      <c r="B1287" s="602"/>
      <c r="C1287" s="868" t="s">
        <v>431</v>
      </c>
      <c r="D1287" s="1797">
        <f>SUM(G1328,G1329)</f>
        <v>0</v>
      </c>
      <c r="E1287" s="1797"/>
      <c r="F1287" s="1797"/>
      <c r="G1287" s="1798"/>
    </row>
    <row r="1288" spans="1:7">
      <c r="A1288" s="599"/>
      <c r="B1288" s="602"/>
      <c r="C1288" s="868" t="s">
        <v>1834</v>
      </c>
      <c r="D1288" s="1797">
        <v>0</v>
      </c>
      <c r="E1288" s="1797"/>
      <c r="F1288" s="1797"/>
      <c r="G1288" s="1798"/>
    </row>
    <row r="1289" spans="1:7">
      <c r="A1289" s="599"/>
      <c r="B1289" s="602"/>
      <c r="C1289" s="868" t="s">
        <v>1835</v>
      </c>
      <c r="D1289" s="1797">
        <f>SUM(G1332)</f>
        <v>0</v>
      </c>
      <c r="E1289" s="1797"/>
      <c r="F1289" s="1797"/>
      <c r="G1289" s="1798"/>
    </row>
    <row r="1290" spans="1:7">
      <c r="A1290" s="599"/>
      <c r="B1290" s="602"/>
      <c r="C1290" s="868" t="s">
        <v>1836</v>
      </c>
      <c r="D1290" s="1797">
        <f>SUM(G1335)</f>
        <v>0</v>
      </c>
      <c r="E1290" s="1797"/>
      <c r="F1290" s="1797"/>
      <c r="G1290" s="1798"/>
    </row>
    <row r="1291" spans="1:7">
      <c r="A1291" s="599"/>
      <c r="B1291" s="602"/>
      <c r="C1291" s="868" t="s">
        <v>432</v>
      </c>
      <c r="D1291" s="1797">
        <f>SUM(G1338,G1339,G1340,G1341,G1342,G1343,G1344,G1346)</f>
        <v>0</v>
      </c>
      <c r="E1291" s="1797"/>
      <c r="F1291" s="1797"/>
      <c r="G1291" s="1798"/>
    </row>
    <row r="1292" spans="1:7" ht="15.75" thickBot="1">
      <c r="A1292" s="869"/>
      <c r="B1292" s="870"/>
      <c r="C1292" s="871" t="s">
        <v>1832</v>
      </c>
      <c r="D1292" s="1799">
        <f>SUM(D1282:G1291)</f>
        <v>0</v>
      </c>
      <c r="E1292" s="1799"/>
      <c r="F1292" s="1799"/>
      <c r="G1292" s="1800"/>
    </row>
    <row r="1293" spans="1:7" ht="15.75" thickTop="1">
      <c r="A1293" s="872" t="s">
        <v>438</v>
      </c>
      <c r="B1293" s="873" t="s">
        <v>433</v>
      </c>
      <c r="C1293" s="736" t="s">
        <v>434</v>
      </c>
      <c r="D1293" s="874" t="s">
        <v>435</v>
      </c>
      <c r="E1293" s="875" t="s">
        <v>436</v>
      </c>
      <c r="F1293" s="874" t="s">
        <v>1837</v>
      </c>
      <c r="G1293" s="876" t="s">
        <v>1838</v>
      </c>
    </row>
    <row r="1294" spans="1:7">
      <c r="A1294" s="877" t="s">
        <v>439</v>
      </c>
      <c r="B1294" s="878" t="s">
        <v>437</v>
      </c>
      <c r="C1294" s="168">
        <v>3</v>
      </c>
      <c r="D1294" s="168">
        <v>4</v>
      </c>
      <c r="E1294" s="598">
        <v>5</v>
      </c>
      <c r="F1294" s="168">
        <v>6</v>
      </c>
      <c r="G1294" s="214">
        <v>7</v>
      </c>
    </row>
    <row r="1295" spans="1:7">
      <c r="A1295" s="879"/>
      <c r="B1295" s="880"/>
      <c r="C1295" s="880" t="s">
        <v>427</v>
      </c>
      <c r="D1295" s="880"/>
      <c r="E1295" s="880"/>
      <c r="F1295" s="880"/>
      <c r="G1295" s="881"/>
    </row>
    <row r="1296" spans="1:7">
      <c r="A1296" s="898"/>
      <c r="B1296" s="883" t="s">
        <v>440</v>
      </c>
      <c r="C1296" s="884" t="s">
        <v>441</v>
      </c>
      <c r="D1296" s="885"/>
      <c r="E1296" s="885"/>
      <c r="F1296" s="885"/>
      <c r="G1296" s="886"/>
    </row>
    <row r="1297" spans="1:7">
      <c r="A1297" s="900">
        <v>4.1449999999999996</v>
      </c>
      <c r="B1297" s="888" t="s">
        <v>442</v>
      </c>
      <c r="C1297" s="889" t="s">
        <v>443</v>
      </c>
      <c r="D1297" s="840" t="s">
        <v>24</v>
      </c>
      <c r="E1297" s="1281">
        <v>1109.8399999999999</v>
      </c>
      <c r="F1297" s="1055"/>
      <c r="G1297" s="847">
        <f>F1297*E1297</f>
        <v>0</v>
      </c>
    </row>
    <row r="1298" spans="1:7">
      <c r="A1298" s="900">
        <v>4.1459999999999999</v>
      </c>
      <c r="B1298" s="888" t="s">
        <v>545</v>
      </c>
      <c r="C1298" s="890" t="s">
        <v>546</v>
      </c>
      <c r="D1298" s="840" t="s">
        <v>28</v>
      </c>
      <c r="E1298" s="1281">
        <v>916</v>
      </c>
      <c r="F1298" s="1055"/>
      <c r="G1298" s="847">
        <f>F1298*E1298</f>
        <v>0</v>
      </c>
    </row>
    <row r="1299" spans="1:7">
      <c r="A1299" s="900">
        <v>4.1470000000000002</v>
      </c>
      <c r="B1299" s="888" t="s">
        <v>444</v>
      </c>
      <c r="C1299" s="890" t="s">
        <v>445</v>
      </c>
      <c r="D1299" s="840" t="s">
        <v>24</v>
      </c>
      <c r="E1299" s="1281">
        <v>758.84</v>
      </c>
      <c r="F1299" s="1055"/>
      <c r="G1299" s="847">
        <f>F1299*E1299</f>
        <v>0</v>
      </c>
    </row>
    <row r="1300" spans="1:7">
      <c r="A1300" s="900">
        <v>4.1479999999999997</v>
      </c>
      <c r="B1300" s="888" t="s">
        <v>446</v>
      </c>
      <c r="C1300" s="890" t="s">
        <v>447</v>
      </c>
      <c r="D1300" s="840" t="s">
        <v>24</v>
      </c>
      <c r="E1300" s="1281">
        <v>35.409999999999997</v>
      </c>
      <c r="F1300" s="1055"/>
      <c r="G1300" s="847">
        <f>F1300*E1300</f>
        <v>0</v>
      </c>
    </row>
    <row r="1301" spans="1:7">
      <c r="A1301" s="901"/>
      <c r="B1301" s="883" t="s">
        <v>448</v>
      </c>
      <c r="C1301" s="884" t="s">
        <v>449</v>
      </c>
      <c r="D1301" s="885"/>
      <c r="E1301" s="885"/>
      <c r="F1301" s="885"/>
      <c r="G1301" s="886"/>
    </row>
    <row r="1302" spans="1:7">
      <c r="A1302" s="1143">
        <v>4.149</v>
      </c>
      <c r="B1302" s="1140" t="s">
        <v>450</v>
      </c>
      <c r="C1302" s="1141" t="s">
        <v>451</v>
      </c>
      <c r="D1302" s="1142" t="s">
        <v>49</v>
      </c>
      <c r="E1302" s="1283">
        <v>538.70000000000005</v>
      </c>
      <c r="F1302" s="1055"/>
      <c r="G1302" s="847">
        <f>F1302*E1302</f>
        <v>0</v>
      </c>
    </row>
    <row r="1303" spans="1:7">
      <c r="A1303" s="1801" t="s">
        <v>428</v>
      </c>
      <c r="B1303" s="1802"/>
      <c r="C1303" s="1802"/>
      <c r="D1303" s="1802"/>
      <c r="E1303" s="1802"/>
      <c r="F1303" s="1802"/>
      <c r="G1303" s="1803"/>
    </row>
    <row r="1304" spans="1:7">
      <c r="A1304" s="893"/>
      <c r="B1304" s="883" t="s">
        <v>453</v>
      </c>
      <c r="C1304" s="884" t="s">
        <v>454</v>
      </c>
      <c r="D1304" s="885"/>
      <c r="E1304" s="885"/>
      <c r="F1304" s="885"/>
      <c r="G1304" s="886"/>
    </row>
    <row r="1305" spans="1:7">
      <c r="A1305" s="900">
        <v>4.1500000000000004</v>
      </c>
      <c r="B1305" s="888" t="s">
        <v>455</v>
      </c>
      <c r="C1305" s="890" t="s">
        <v>456</v>
      </c>
      <c r="D1305" s="840" t="s">
        <v>457</v>
      </c>
      <c r="E1305" s="1281">
        <v>24036.5</v>
      </c>
      <c r="F1305" s="1055"/>
      <c r="G1305" s="847">
        <f>F1305*E1305</f>
        <v>0</v>
      </c>
    </row>
    <row r="1306" spans="1:7">
      <c r="A1306" s="1801" t="s">
        <v>429</v>
      </c>
      <c r="B1306" s="1802"/>
      <c r="C1306" s="1802"/>
      <c r="D1306" s="1802"/>
      <c r="E1306" s="1802"/>
      <c r="F1306" s="1802"/>
      <c r="G1306" s="1803"/>
    </row>
    <row r="1307" spans="1:7">
      <c r="A1307" s="893"/>
      <c r="B1307" s="883" t="s">
        <v>458</v>
      </c>
      <c r="C1307" s="884" t="s">
        <v>459</v>
      </c>
      <c r="D1307" s="885"/>
      <c r="E1307" s="885"/>
      <c r="F1307" s="885"/>
      <c r="G1307" s="886"/>
    </row>
    <row r="1308" spans="1:7">
      <c r="A1308" s="900">
        <v>4.1509999999999998</v>
      </c>
      <c r="B1308" s="888" t="s">
        <v>460</v>
      </c>
      <c r="C1308" s="890" t="s">
        <v>461</v>
      </c>
      <c r="D1308" s="840" t="s">
        <v>24</v>
      </c>
      <c r="E1308" s="1281">
        <v>96.2</v>
      </c>
      <c r="F1308" s="1055"/>
      <c r="G1308" s="847">
        <f>F1308*E1308</f>
        <v>0</v>
      </c>
    </row>
    <row r="1309" spans="1:7">
      <c r="A1309" s="900">
        <v>4.1520000000000001</v>
      </c>
      <c r="B1309" s="888" t="s">
        <v>462</v>
      </c>
      <c r="C1309" s="890" t="s">
        <v>463</v>
      </c>
      <c r="D1309" s="840" t="s">
        <v>24</v>
      </c>
      <c r="E1309" s="1281">
        <v>39.200000000000003</v>
      </c>
      <c r="F1309" s="1055"/>
      <c r="G1309" s="847">
        <f>F1309*E1309</f>
        <v>0</v>
      </c>
    </row>
    <row r="1310" spans="1:7">
      <c r="A1310" s="900">
        <v>4.1529999999999996</v>
      </c>
      <c r="B1310" s="888" t="s">
        <v>466</v>
      </c>
      <c r="C1310" s="890" t="s">
        <v>467</v>
      </c>
      <c r="D1310" s="840" t="s">
        <v>24</v>
      </c>
      <c r="E1310" s="1281">
        <v>26.84</v>
      </c>
      <c r="F1310" s="1055"/>
      <c r="G1310" s="847">
        <f>F1310*E1310</f>
        <v>0</v>
      </c>
    </row>
    <row r="1311" spans="1:7">
      <c r="A1311" s="900">
        <v>4.1539999999999999</v>
      </c>
      <c r="B1311" s="888" t="s">
        <v>468</v>
      </c>
      <c r="C1311" s="890" t="s">
        <v>469</v>
      </c>
      <c r="D1311" s="840" t="s">
        <v>24</v>
      </c>
      <c r="E1311" s="1281">
        <v>2.9</v>
      </c>
      <c r="F1311" s="1055"/>
      <c r="G1311" s="847">
        <f>F1311*E1311</f>
        <v>0</v>
      </c>
    </row>
    <row r="1312" spans="1:7">
      <c r="A1312" s="901"/>
      <c r="B1312" s="883" t="s">
        <v>470</v>
      </c>
      <c r="C1312" s="884" t="s">
        <v>471</v>
      </c>
      <c r="D1312" s="885"/>
      <c r="E1312" s="885"/>
      <c r="F1312" s="885"/>
      <c r="G1312" s="886"/>
    </row>
    <row r="1313" spans="1:7">
      <c r="A1313" s="1143">
        <v>4.1550000000000002</v>
      </c>
      <c r="B1313" s="1140" t="s">
        <v>472</v>
      </c>
      <c r="C1313" s="1141" t="s">
        <v>473</v>
      </c>
      <c r="D1313" s="1142" t="s">
        <v>24</v>
      </c>
      <c r="E1313" s="1283">
        <v>27</v>
      </c>
      <c r="F1313" s="1055"/>
      <c r="G1313" s="847">
        <f>F1313*E1313</f>
        <v>0</v>
      </c>
    </row>
    <row r="1314" spans="1:7">
      <c r="A1314" s="901"/>
      <c r="B1314" s="883" t="s">
        <v>531</v>
      </c>
      <c r="C1314" s="884" t="s">
        <v>532</v>
      </c>
      <c r="D1314" s="885"/>
      <c r="E1314" s="885"/>
      <c r="F1314" s="885"/>
      <c r="G1314" s="886"/>
    </row>
    <row r="1315" spans="1:7">
      <c r="A1315" s="900">
        <v>4.1559999999999997</v>
      </c>
      <c r="B1315" s="888" t="s">
        <v>533</v>
      </c>
      <c r="C1315" s="890" t="s">
        <v>534</v>
      </c>
      <c r="D1315" s="840" t="s">
        <v>49</v>
      </c>
      <c r="E1315" s="1281">
        <v>19.880000000000003</v>
      </c>
      <c r="F1315" s="1055"/>
      <c r="G1315" s="847">
        <f>F1315*E1315</f>
        <v>0</v>
      </c>
    </row>
    <row r="1316" spans="1:7">
      <c r="A1316" s="1801" t="s">
        <v>484</v>
      </c>
      <c r="B1316" s="1802"/>
      <c r="C1316" s="1802"/>
      <c r="D1316" s="1802"/>
      <c r="E1316" s="1802"/>
      <c r="F1316" s="1802"/>
      <c r="G1316" s="1803"/>
    </row>
    <row r="1317" spans="1:7">
      <c r="A1317" s="893"/>
      <c r="B1317" s="883" t="s">
        <v>485</v>
      </c>
      <c r="C1317" s="884" t="s">
        <v>486</v>
      </c>
      <c r="D1317" s="885"/>
      <c r="E1317" s="885"/>
      <c r="F1317" s="885"/>
      <c r="G1317" s="886"/>
    </row>
    <row r="1318" spans="1:7">
      <c r="A1318" s="900">
        <v>4.157</v>
      </c>
      <c r="B1318" s="888" t="s">
        <v>487</v>
      </c>
      <c r="C1318" s="890" t="s">
        <v>488</v>
      </c>
      <c r="D1318" s="840" t="s">
        <v>49</v>
      </c>
      <c r="E1318" s="1281">
        <v>392.84000000000003</v>
      </c>
      <c r="F1318" s="1055"/>
      <c r="G1318" s="847">
        <f>F1318*E1318</f>
        <v>0</v>
      </c>
    </row>
    <row r="1319" spans="1:7" ht="25.5">
      <c r="A1319" s="900">
        <v>4.1580000000000004</v>
      </c>
      <c r="B1319" s="896" t="s">
        <v>489</v>
      </c>
      <c r="C1319" s="897" t="s">
        <v>490</v>
      </c>
      <c r="D1319" s="840" t="s">
        <v>49</v>
      </c>
      <c r="E1319" s="1281">
        <v>219.14000000000001</v>
      </c>
      <c r="F1319" s="1055"/>
      <c r="G1319" s="847">
        <f>F1319*E1319</f>
        <v>0</v>
      </c>
    </row>
    <row r="1320" spans="1:7">
      <c r="A1320" s="901"/>
      <c r="B1320" s="883" t="s">
        <v>535</v>
      </c>
      <c r="C1320" s="884" t="s">
        <v>536</v>
      </c>
      <c r="D1320" s="885"/>
      <c r="E1320" s="885"/>
      <c r="F1320" s="885"/>
      <c r="G1320" s="886"/>
    </row>
    <row r="1321" spans="1:7">
      <c r="A1321" s="900">
        <v>4.1589999999999998</v>
      </c>
      <c r="B1321" s="896" t="s">
        <v>537</v>
      </c>
      <c r="C1321" s="897" t="s">
        <v>538</v>
      </c>
      <c r="D1321" s="840" t="s">
        <v>49</v>
      </c>
      <c r="E1321" s="1281">
        <v>48.480000000000004</v>
      </c>
      <c r="F1321" s="1055"/>
      <c r="G1321" s="847">
        <f>F1321*E1321</f>
        <v>0</v>
      </c>
    </row>
    <row r="1322" spans="1:7">
      <c r="A1322" s="900">
        <v>4.16</v>
      </c>
      <c r="B1322" s="896" t="s">
        <v>491</v>
      </c>
      <c r="C1322" s="897" t="s">
        <v>492</v>
      </c>
      <c r="D1322" s="840" t="s">
        <v>49</v>
      </c>
      <c r="E1322" s="1281">
        <v>163.19999999999999</v>
      </c>
      <c r="F1322" s="1055"/>
      <c r="G1322" s="847">
        <f>F1322*E1322</f>
        <v>0</v>
      </c>
    </row>
    <row r="1323" spans="1:7">
      <c r="A1323" s="901"/>
      <c r="B1323" s="883" t="s">
        <v>539</v>
      </c>
      <c r="C1323" s="884" t="s">
        <v>540</v>
      </c>
      <c r="D1323" s="885"/>
      <c r="E1323" s="885"/>
      <c r="F1323" s="885"/>
      <c r="G1323" s="886"/>
    </row>
    <row r="1324" spans="1:7">
      <c r="A1324" s="900">
        <v>4.1609999999999996</v>
      </c>
      <c r="B1324" s="896" t="s">
        <v>493</v>
      </c>
      <c r="C1324" s="897" t="s">
        <v>494</v>
      </c>
      <c r="D1324" s="840" t="s">
        <v>49</v>
      </c>
      <c r="E1324" s="1281">
        <v>23.76</v>
      </c>
      <c r="F1324" s="1055"/>
      <c r="G1324" s="847">
        <f>F1324*E1324</f>
        <v>0</v>
      </c>
    </row>
    <row r="1325" spans="1:7">
      <c r="A1325" s="1801" t="s">
        <v>431</v>
      </c>
      <c r="B1325" s="1802"/>
      <c r="C1325" s="1802"/>
      <c r="D1325" s="1802"/>
      <c r="E1325" s="1802"/>
      <c r="F1325" s="1802"/>
      <c r="G1325" s="1803"/>
    </row>
    <row r="1326" spans="1:7">
      <c r="A1326" s="893"/>
      <c r="B1326" s="883" t="s">
        <v>547</v>
      </c>
      <c r="C1326" s="884" t="s">
        <v>548</v>
      </c>
      <c r="D1326" s="885"/>
      <c r="E1326" s="885"/>
      <c r="F1326" s="885"/>
      <c r="G1326" s="886"/>
    </row>
    <row r="1327" spans="1:7">
      <c r="A1327" s="893"/>
      <c r="B1327" s="883" t="s">
        <v>495</v>
      </c>
      <c r="C1327" s="884" t="s">
        <v>496</v>
      </c>
      <c r="D1327" s="885"/>
      <c r="E1327" s="885"/>
      <c r="F1327" s="885"/>
      <c r="G1327" s="886"/>
    </row>
    <row r="1328" spans="1:7">
      <c r="A1328" s="900">
        <v>4.1619999999999999</v>
      </c>
      <c r="B1328" s="896" t="s">
        <v>497</v>
      </c>
      <c r="C1328" s="897" t="s">
        <v>498</v>
      </c>
      <c r="D1328" s="895" t="s">
        <v>49</v>
      </c>
      <c r="E1328" s="1282">
        <v>295.24</v>
      </c>
      <c r="F1328" s="1055"/>
      <c r="G1328" s="847">
        <f>F1328*E1328</f>
        <v>0</v>
      </c>
    </row>
    <row r="1329" spans="1:7">
      <c r="A1329" s="900">
        <v>4.1630000000000003</v>
      </c>
      <c r="B1329" s="896" t="s">
        <v>499</v>
      </c>
      <c r="C1329" s="897" t="s">
        <v>500</v>
      </c>
      <c r="D1329" s="895" t="s">
        <v>28</v>
      </c>
      <c r="E1329" s="1282">
        <v>56.359999999999992</v>
      </c>
      <c r="F1329" s="1055"/>
      <c r="G1329" s="847">
        <f>F1329*E1329</f>
        <v>0</v>
      </c>
    </row>
    <row r="1330" spans="1:7">
      <c r="A1330" s="1801" t="s">
        <v>501</v>
      </c>
      <c r="B1330" s="1802"/>
      <c r="C1330" s="1802"/>
      <c r="D1330" s="1802"/>
      <c r="E1330" s="1802"/>
      <c r="F1330" s="1802"/>
      <c r="G1330" s="1803"/>
    </row>
    <row r="1331" spans="1:7">
      <c r="A1331" s="893"/>
      <c r="B1331" s="883" t="s">
        <v>502</v>
      </c>
      <c r="C1331" s="884" t="s">
        <v>503</v>
      </c>
      <c r="D1331" s="885"/>
      <c r="E1331" s="885"/>
      <c r="F1331" s="885"/>
      <c r="G1331" s="886"/>
    </row>
    <row r="1332" spans="1:7">
      <c r="A1332" s="900">
        <v>4.1639999999999997</v>
      </c>
      <c r="B1332" s="896" t="s">
        <v>504</v>
      </c>
      <c r="C1332" s="897" t="s">
        <v>505</v>
      </c>
      <c r="D1332" s="840" t="s">
        <v>28</v>
      </c>
      <c r="E1332" s="1281">
        <v>13.52</v>
      </c>
      <c r="F1332" s="1055"/>
      <c r="G1332" s="847">
        <f>F1332*E1332</f>
        <v>0</v>
      </c>
    </row>
    <row r="1333" spans="1:7">
      <c r="A1333" s="1801" t="s">
        <v>506</v>
      </c>
      <c r="B1333" s="1802"/>
      <c r="C1333" s="1802"/>
      <c r="D1333" s="1802"/>
      <c r="E1333" s="1802"/>
      <c r="F1333" s="1802"/>
      <c r="G1333" s="1803"/>
    </row>
    <row r="1334" spans="1:7">
      <c r="A1334" s="893"/>
      <c r="B1334" s="883" t="s">
        <v>507</v>
      </c>
      <c r="C1334" s="884" t="s">
        <v>508</v>
      </c>
      <c r="D1334" s="885"/>
      <c r="E1334" s="885"/>
      <c r="F1334" s="885"/>
      <c r="G1334" s="886"/>
    </row>
    <row r="1335" spans="1:7">
      <c r="A1335" s="900">
        <v>4.165</v>
      </c>
      <c r="B1335" s="888" t="s">
        <v>509</v>
      </c>
      <c r="C1335" s="890" t="s">
        <v>510</v>
      </c>
      <c r="D1335" s="840" t="s">
        <v>28</v>
      </c>
      <c r="E1335" s="1281">
        <v>63.42</v>
      </c>
      <c r="F1335" s="1055"/>
      <c r="G1335" s="847">
        <f>F1335*E1335</f>
        <v>0</v>
      </c>
    </row>
    <row r="1336" spans="1:7">
      <c r="A1336" s="1801" t="s">
        <v>432</v>
      </c>
      <c r="B1336" s="1802"/>
      <c r="C1336" s="1802"/>
      <c r="D1336" s="1802"/>
      <c r="E1336" s="1802"/>
      <c r="F1336" s="1802"/>
      <c r="G1336" s="1803"/>
    </row>
    <row r="1337" spans="1:7">
      <c r="A1337" s="893"/>
      <c r="B1337" s="883" t="s">
        <v>511</v>
      </c>
      <c r="C1337" s="884" t="s">
        <v>1876</v>
      </c>
      <c r="D1337" s="885"/>
      <c r="E1337" s="885"/>
      <c r="F1337" s="885"/>
      <c r="G1337" s="886"/>
    </row>
    <row r="1338" spans="1:7">
      <c r="A1338" s="900">
        <v>4.1660000000000004</v>
      </c>
      <c r="B1338" s="888" t="s">
        <v>512</v>
      </c>
      <c r="C1338" s="890" t="s">
        <v>513</v>
      </c>
      <c r="D1338" s="840" t="s">
        <v>49</v>
      </c>
      <c r="E1338" s="1281">
        <v>183.91</v>
      </c>
      <c r="F1338" s="1055"/>
      <c r="G1338" s="847">
        <f t="shared" ref="G1338:G1344" si="52">F1338*E1338</f>
        <v>0</v>
      </c>
    </row>
    <row r="1339" spans="1:7">
      <c r="A1339" s="900">
        <v>4.1669999999999998</v>
      </c>
      <c r="B1339" s="888" t="s">
        <v>541</v>
      </c>
      <c r="C1339" s="890" t="s">
        <v>542</v>
      </c>
      <c r="D1339" s="840" t="s">
        <v>28</v>
      </c>
      <c r="E1339" s="1281">
        <v>76</v>
      </c>
      <c r="F1339" s="1055"/>
      <c r="G1339" s="847">
        <f t="shared" si="52"/>
        <v>0</v>
      </c>
    </row>
    <row r="1340" spans="1:7">
      <c r="A1340" s="900">
        <v>4.1680000000000001</v>
      </c>
      <c r="B1340" s="896" t="s">
        <v>543</v>
      </c>
      <c r="C1340" s="897" t="s">
        <v>544</v>
      </c>
      <c r="D1340" s="840" t="s">
        <v>49</v>
      </c>
      <c r="E1340" s="1281">
        <v>125.52000000000001</v>
      </c>
      <c r="F1340" s="1055"/>
      <c r="G1340" s="847">
        <f t="shared" si="52"/>
        <v>0</v>
      </c>
    </row>
    <row r="1341" spans="1:7">
      <c r="A1341" s="900">
        <v>4.1689999999999996</v>
      </c>
      <c r="B1341" s="896" t="s">
        <v>514</v>
      </c>
      <c r="C1341" s="897" t="s">
        <v>515</v>
      </c>
      <c r="D1341" s="840" t="s">
        <v>105</v>
      </c>
      <c r="E1341" s="1281">
        <v>11</v>
      </c>
      <c r="F1341" s="1055"/>
      <c r="G1341" s="847">
        <f t="shared" si="52"/>
        <v>0</v>
      </c>
    </row>
    <row r="1342" spans="1:7">
      <c r="A1342" s="900">
        <v>4.17</v>
      </c>
      <c r="B1342" s="896" t="s">
        <v>516</v>
      </c>
      <c r="C1342" s="897" t="s">
        <v>517</v>
      </c>
      <c r="D1342" s="840" t="s">
        <v>457</v>
      </c>
      <c r="E1342" s="1281">
        <v>1440</v>
      </c>
      <c r="F1342" s="1055"/>
      <c r="G1342" s="847">
        <f t="shared" si="52"/>
        <v>0</v>
      </c>
    </row>
    <row r="1343" spans="1:7">
      <c r="A1343" s="900">
        <v>4.1710000000000003</v>
      </c>
      <c r="B1343" s="896" t="s">
        <v>518</v>
      </c>
      <c r="C1343" s="897" t="s">
        <v>519</v>
      </c>
      <c r="D1343" s="840" t="s">
        <v>24</v>
      </c>
      <c r="E1343" s="1281">
        <v>85.47</v>
      </c>
      <c r="F1343" s="1055"/>
      <c r="G1343" s="847">
        <f t="shared" si="52"/>
        <v>0</v>
      </c>
    </row>
    <row r="1344" spans="1:7">
      <c r="A1344" s="900">
        <v>4.1719999999999997</v>
      </c>
      <c r="B1344" s="896" t="s">
        <v>520</v>
      </c>
      <c r="C1344" s="897" t="s">
        <v>521</v>
      </c>
      <c r="D1344" s="840" t="s">
        <v>49</v>
      </c>
      <c r="E1344" s="1281">
        <v>131.69999999999999</v>
      </c>
      <c r="F1344" s="1055"/>
      <c r="G1344" s="847">
        <f t="shared" si="52"/>
        <v>0</v>
      </c>
    </row>
    <row r="1345" spans="1:7">
      <c r="A1345" s="893"/>
      <c r="B1345" s="883" t="s">
        <v>522</v>
      </c>
      <c r="C1345" s="884" t="s">
        <v>1877</v>
      </c>
      <c r="D1345" s="885"/>
      <c r="E1345" s="885"/>
      <c r="F1345" s="885"/>
      <c r="G1345" s="886"/>
    </row>
    <row r="1346" spans="1:7">
      <c r="A1346" s="900">
        <v>4.173</v>
      </c>
      <c r="B1346" s="888" t="s">
        <v>523</v>
      </c>
      <c r="C1346" s="890" t="s">
        <v>524</v>
      </c>
      <c r="D1346" s="840" t="s">
        <v>105</v>
      </c>
      <c r="E1346" s="1281">
        <v>1</v>
      </c>
      <c r="F1346" s="1055"/>
      <c r="G1346" s="847">
        <f>F1346*E1346</f>
        <v>0</v>
      </c>
    </row>
    <row r="1347" spans="1:7">
      <c r="A1347" s="599"/>
      <c r="B1347" s="600"/>
      <c r="C1347" s="198"/>
      <c r="D1347" s="600"/>
      <c r="E1347" s="600"/>
      <c r="F1347" s="600"/>
      <c r="G1347" s="867"/>
    </row>
    <row r="1348" spans="1:7" ht="15.75">
      <c r="A1348" s="557"/>
      <c r="B1348" s="558"/>
      <c r="C1348" s="546" t="s">
        <v>1899</v>
      </c>
      <c r="D1348" s="558"/>
      <c r="E1348" s="558"/>
      <c r="F1348" s="561"/>
      <c r="G1348" s="559"/>
    </row>
    <row r="1349" spans="1:7" ht="25.5">
      <c r="A1349" s="111" t="s">
        <v>413</v>
      </c>
      <c r="B1349" s="112" t="s">
        <v>414</v>
      </c>
      <c r="C1349" s="113" t="s">
        <v>415</v>
      </c>
      <c r="D1349" s="558"/>
      <c r="E1349" s="558"/>
      <c r="F1349" s="558"/>
      <c r="G1349" s="564"/>
    </row>
    <row r="1350" spans="1:7" ht="15.75">
      <c r="A1350" s="566"/>
      <c r="B1350" s="112" t="s">
        <v>416</v>
      </c>
      <c r="C1350" s="115" t="s">
        <v>426</v>
      </c>
      <c r="D1350" s="558"/>
      <c r="E1350" s="558"/>
      <c r="F1350" s="558"/>
      <c r="G1350" s="564"/>
    </row>
    <row r="1351" spans="1:7">
      <c r="A1351" s="599"/>
      <c r="B1351" s="600"/>
      <c r="C1351" s="866"/>
      <c r="D1351" s="600"/>
      <c r="E1351" s="600"/>
      <c r="F1351" s="600"/>
      <c r="G1351" s="867"/>
    </row>
    <row r="1352" spans="1:7">
      <c r="A1352" s="599"/>
      <c r="B1352" s="602"/>
      <c r="C1352" s="868" t="s">
        <v>427</v>
      </c>
      <c r="D1352" s="1797">
        <f>SUM(G1367,G1368,G1370)</f>
        <v>0</v>
      </c>
      <c r="E1352" s="1797"/>
      <c r="F1352" s="1797"/>
      <c r="G1352" s="1798"/>
    </row>
    <row r="1353" spans="1:7">
      <c r="A1353" s="599"/>
      <c r="B1353" s="602"/>
      <c r="C1353" s="868" t="s">
        <v>428</v>
      </c>
      <c r="D1353" s="1797">
        <v>0</v>
      </c>
      <c r="E1353" s="1797"/>
      <c r="F1353" s="1797"/>
      <c r="G1353" s="1798"/>
    </row>
    <row r="1354" spans="1:7">
      <c r="A1354" s="599"/>
      <c r="B1354" s="602"/>
      <c r="C1354" s="868" t="s">
        <v>429</v>
      </c>
      <c r="D1354" s="1797">
        <v>0</v>
      </c>
      <c r="E1354" s="1797"/>
      <c r="F1354" s="1797"/>
      <c r="G1354" s="1798"/>
    </row>
    <row r="1355" spans="1:7">
      <c r="A1355" s="599"/>
      <c r="B1355" s="602"/>
      <c r="C1355" s="868" t="s">
        <v>430</v>
      </c>
      <c r="D1355" s="1797">
        <v>0</v>
      </c>
      <c r="E1355" s="1797"/>
      <c r="F1355" s="1797"/>
      <c r="G1355" s="1798"/>
    </row>
    <row r="1356" spans="1:7">
      <c r="A1356" s="599"/>
      <c r="B1356" s="602"/>
      <c r="C1356" s="868" t="s">
        <v>1833</v>
      </c>
      <c r="D1356" s="1797">
        <v>0</v>
      </c>
      <c r="E1356" s="1797"/>
      <c r="F1356" s="1797"/>
      <c r="G1356" s="1798"/>
    </row>
    <row r="1357" spans="1:7">
      <c r="A1357" s="599"/>
      <c r="B1357" s="602"/>
      <c r="C1357" s="868" t="s">
        <v>431</v>
      </c>
      <c r="D1357" s="1797">
        <v>0</v>
      </c>
      <c r="E1357" s="1797"/>
      <c r="F1357" s="1797"/>
      <c r="G1357" s="1798"/>
    </row>
    <row r="1358" spans="1:7">
      <c r="A1358" s="599"/>
      <c r="B1358" s="602"/>
      <c r="C1358" s="868" t="s">
        <v>1834</v>
      </c>
      <c r="D1358" s="1797">
        <v>0</v>
      </c>
      <c r="E1358" s="1797"/>
      <c r="F1358" s="1797"/>
      <c r="G1358" s="1798"/>
    </row>
    <row r="1359" spans="1:7">
      <c r="A1359" s="599"/>
      <c r="B1359" s="602"/>
      <c r="C1359" s="868" t="s">
        <v>1835</v>
      </c>
      <c r="D1359" s="1797">
        <v>0</v>
      </c>
      <c r="E1359" s="1797"/>
      <c r="F1359" s="1797"/>
      <c r="G1359" s="1798"/>
    </row>
    <row r="1360" spans="1:7">
      <c r="A1360" s="599"/>
      <c r="B1360" s="602"/>
      <c r="C1360" s="868" t="s">
        <v>1836</v>
      </c>
      <c r="D1360" s="1797">
        <v>0</v>
      </c>
      <c r="E1360" s="1797"/>
      <c r="F1360" s="1797"/>
      <c r="G1360" s="1798"/>
    </row>
    <row r="1361" spans="1:7">
      <c r="A1361" s="599"/>
      <c r="B1361" s="602"/>
      <c r="C1361" s="868" t="s">
        <v>432</v>
      </c>
      <c r="D1361" s="1797">
        <f>SUM(G1373)</f>
        <v>0</v>
      </c>
      <c r="E1361" s="1797"/>
      <c r="F1361" s="1797"/>
      <c r="G1361" s="1798"/>
    </row>
    <row r="1362" spans="1:7" ht="15.75" thickBot="1">
      <c r="A1362" s="869"/>
      <c r="B1362" s="870"/>
      <c r="C1362" s="871" t="s">
        <v>1832</v>
      </c>
      <c r="D1362" s="1799">
        <f>SUM(D1352:G1361)</f>
        <v>0</v>
      </c>
      <c r="E1362" s="1799"/>
      <c r="F1362" s="1799"/>
      <c r="G1362" s="1800"/>
    </row>
    <row r="1363" spans="1:7" ht="15.75" thickTop="1">
      <c r="A1363" s="872" t="s">
        <v>438</v>
      </c>
      <c r="B1363" s="873" t="s">
        <v>433</v>
      </c>
      <c r="C1363" s="736" t="s">
        <v>434</v>
      </c>
      <c r="D1363" s="874" t="s">
        <v>435</v>
      </c>
      <c r="E1363" s="875" t="s">
        <v>436</v>
      </c>
      <c r="F1363" s="874" t="s">
        <v>1837</v>
      </c>
      <c r="G1363" s="876" t="s">
        <v>1838</v>
      </c>
    </row>
    <row r="1364" spans="1:7">
      <c r="A1364" s="877" t="s">
        <v>439</v>
      </c>
      <c r="B1364" s="878" t="s">
        <v>437</v>
      </c>
      <c r="C1364" s="168">
        <v>3</v>
      </c>
      <c r="D1364" s="168">
        <v>4</v>
      </c>
      <c r="E1364" s="598">
        <v>5</v>
      </c>
      <c r="F1364" s="168">
        <v>6</v>
      </c>
      <c r="G1364" s="214">
        <v>7</v>
      </c>
    </row>
    <row r="1365" spans="1:7">
      <c r="A1365" s="879"/>
      <c r="B1365" s="880"/>
      <c r="C1365" s="880" t="s">
        <v>427</v>
      </c>
      <c r="D1365" s="880"/>
      <c r="E1365" s="880"/>
      <c r="F1365" s="880"/>
      <c r="G1365" s="881"/>
    </row>
    <row r="1366" spans="1:7">
      <c r="A1366" s="898"/>
      <c r="B1366" s="883" t="s">
        <v>440</v>
      </c>
      <c r="C1366" s="884" t="s">
        <v>441</v>
      </c>
      <c r="D1366" s="885"/>
      <c r="E1366" s="885"/>
      <c r="F1366" s="885"/>
      <c r="G1366" s="886"/>
    </row>
    <row r="1367" spans="1:7">
      <c r="A1367" s="900">
        <v>4.1740000000000004</v>
      </c>
      <c r="B1367" s="888" t="s">
        <v>442</v>
      </c>
      <c r="C1367" s="889" t="s">
        <v>443</v>
      </c>
      <c r="D1367" s="840" t="s">
        <v>24</v>
      </c>
      <c r="E1367" s="1281">
        <v>21.97</v>
      </c>
      <c r="F1367" s="1055"/>
      <c r="G1367" s="847">
        <f>F1367*E1367</f>
        <v>0</v>
      </c>
    </row>
    <row r="1368" spans="1:7">
      <c r="A1368" s="900">
        <v>4.1749999999999998</v>
      </c>
      <c r="B1368" s="888" t="s">
        <v>525</v>
      </c>
      <c r="C1368" s="889" t="s">
        <v>526</v>
      </c>
      <c r="D1368" s="840" t="s">
        <v>24</v>
      </c>
      <c r="E1368" s="1281">
        <v>33.75</v>
      </c>
      <c r="F1368" s="1055"/>
      <c r="G1368" s="847">
        <f>F1368*E1368</f>
        <v>0</v>
      </c>
    </row>
    <row r="1369" spans="1:7">
      <c r="A1369" s="902"/>
      <c r="B1369" s="883" t="s">
        <v>448</v>
      </c>
      <c r="C1369" s="884" t="s">
        <v>449</v>
      </c>
      <c r="D1369" s="885"/>
      <c r="E1369" s="885"/>
      <c r="F1369" s="885"/>
      <c r="G1369" s="886"/>
    </row>
    <row r="1370" spans="1:7">
      <c r="A1370" s="900">
        <v>4.1760000000000002</v>
      </c>
      <c r="B1370" s="888" t="s">
        <v>450</v>
      </c>
      <c r="C1370" s="890" t="s">
        <v>451</v>
      </c>
      <c r="D1370" s="840" t="s">
        <v>49</v>
      </c>
      <c r="E1370" s="1281">
        <v>4.5</v>
      </c>
      <c r="F1370" s="1055"/>
      <c r="G1370" s="847">
        <f>F1370*E1370</f>
        <v>0</v>
      </c>
    </row>
    <row r="1371" spans="1:7">
      <c r="A1371" s="879"/>
      <c r="B1371" s="880"/>
      <c r="C1371" s="880" t="s">
        <v>432</v>
      </c>
      <c r="D1371" s="880"/>
      <c r="E1371" s="880"/>
      <c r="F1371" s="880"/>
      <c r="G1371" s="881"/>
    </row>
    <row r="1372" spans="1:7">
      <c r="A1372" s="898"/>
      <c r="B1372" s="883" t="s">
        <v>511</v>
      </c>
      <c r="C1372" s="884" t="s">
        <v>1876</v>
      </c>
      <c r="D1372" s="885"/>
      <c r="E1372" s="885"/>
      <c r="F1372" s="885"/>
      <c r="G1372" s="886"/>
    </row>
    <row r="1373" spans="1:7" ht="15.75" thickBot="1">
      <c r="A1373" s="900">
        <v>4.1769999999999996</v>
      </c>
      <c r="B1373" s="896" t="s">
        <v>518</v>
      </c>
      <c r="C1373" s="897" t="s">
        <v>519</v>
      </c>
      <c r="D1373" s="840" t="s">
        <v>24</v>
      </c>
      <c r="E1373" s="1281">
        <v>4.4000000000000004</v>
      </c>
      <c r="F1373" s="1055"/>
      <c r="G1373" s="847">
        <f>F1373*E1373</f>
        <v>0</v>
      </c>
    </row>
    <row r="1374" spans="1:7" ht="15.75" thickTop="1">
      <c r="A1374" s="576"/>
      <c r="B1374" s="480"/>
      <c r="C1374" s="363"/>
      <c r="D1374" s="480"/>
      <c r="E1374" s="480"/>
      <c r="F1374" s="480"/>
      <c r="G1374" s="480"/>
    </row>
    <row r="1375" spans="1:7">
      <c r="A1375" s="577"/>
      <c r="B1375" s="465"/>
      <c r="C1375" s="79"/>
      <c r="D1375" s="465"/>
      <c r="E1375" s="465"/>
      <c r="F1375" s="465"/>
      <c r="G1375" s="465"/>
    </row>
    <row r="1376" spans="1:7">
      <c r="A1376" s="450"/>
      <c r="B1376" s="450"/>
      <c r="C1376" s="1"/>
      <c r="D1376" s="450"/>
      <c r="E1376" s="450"/>
      <c r="F1376" s="450"/>
      <c r="G1376" s="465"/>
    </row>
    <row r="1377" spans="1:7">
      <c r="A1377" s="443"/>
      <c r="B1377" s="440"/>
      <c r="C1377" s="4"/>
      <c r="D1377" s="440"/>
      <c r="E1377" s="441"/>
      <c r="F1377" s="440"/>
      <c r="G1377" s="465"/>
    </row>
    <row r="1378" spans="1:7" ht="15.75" thickBot="1">
      <c r="A1378" s="542"/>
      <c r="B1378" s="543"/>
      <c r="C1378" s="354"/>
      <c r="D1378" s="543"/>
      <c r="E1378" s="543"/>
      <c r="F1378" s="543"/>
      <c r="G1378" s="483"/>
    </row>
    <row r="1379" spans="1:7" ht="75" customHeight="1" thickTop="1">
      <c r="A1379" s="1318" t="s">
        <v>1868</v>
      </c>
      <c r="B1379" s="1319"/>
      <c r="C1379" s="1319"/>
      <c r="D1379" s="1319"/>
      <c r="E1379" s="1319"/>
      <c r="F1379" s="1319"/>
      <c r="G1379" s="442"/>
    </row>
    <row r="1380" spans="1:7" ht="15.75">
      <c r="A1380" s="1455"/>
      <c r="B1380" s="1456"/>
      <c r="C1380" s="1456"/>
      <c r="D1380" s="1456"/>
      <c r="E1380" s="1456"/>
      <c r="F1380" s="1456"/>
      <c r="G1380" s="442"/>
    </row>
    <row r="1381" spans="1:7" ht="20.25" customHeight="1">
      <c r="A1381" s="1443" t="s">
        <v>1898</v>
      </c>
      <c r="B1381" s="1444"/>
      <c r="C1381" s="1444"/>
      <c r="D1381" s="1444"/>
      <c r="E1381" s="1444"/>
      <c r="F1381" s="1444"/>
      <c r="G1381" s="442"/>
    </row>
    <row r="1382" spans="1:7" ht="20.25">
      <c r="A1382" s="1443"/>
      <c r="B1382" s="1444"/>
      <c r="C1382" s="1444"/>
      <c r="D1382" s="1444"/>
      <c r="E1382" s="1444"/>
      <c r="F1382" s="1444"/>
      <c r="G1382" s="442"/>
    </row>
    <row r="1383" spans="1:7" ht="20.25">
      <c r="A1383" s="1357" t="s">
        <v>1881</v>
      </c>
      <c r="B1383" s="1358"/>
      <c r="C1383" s="1358"/>
      <c r="D1383" s="1358"/>
      <c r="E1383" s="1358"/>
      <c r="F1383" s="1358"/>
      <c r="G1383" s="442"/>
    </row>
    <row r="1384" spans="1:7" ht="20.25">
      <c r="A1384" s="423"/>
      <c r="B1384" s="424"/>
      <c r="C1384" s="424"/>
      <c r="D1384" s="424"/>
      <c r="E1384" s="424"/>
      <c r="F1384" s="424"/>
      <c r="G1384" s="442"/>
    </row>
    <row r="1385" spans="1:7" ht="20.25">
      <c r="A1385" s="423"/>
      <c r="B1385" s="424"/>
      <c r="C1385" s="424"/>
      <c r="D1385" s="424"/>
      <c r="E1385" s="424"/>
      <c r="F1385" s="424"/>
      <c r="G1385" s="442"/>
    </row>
    <row r="1386" spans="1:7" ht="20.25">
      <c r="A1386" s="423"/>
      <c r="B1386" s="424"/>
      <c r="C1386" s="424"/>
      <c r="D1386" s="424"/>
      <c r="E1386" s="424"/>
      <c r="F1386" s="424"/>
      <c r="G1386" s="442"/>
    </row>
    <row r="1387" spans="1:7">
      <c r="A1387" s="439"/>
      <c r="B1387" s="440"/>
      <c r="C1387" s="4"/>
      <c r="D1387" s="440"/>
      <c r="E1387" s="440"/>
      <c r="F1387" s="440"/>
      <c r="G1387" s="442"/>
    </row>
    <row r="1388" spans="1:7">
      <c r="A1388" s="439"/>
      <c r="B1388" s="443"/>
      <c r="C1388" s="3"/>
      <c r="D1388" s="443"/>
      <c r="E1388" s="443"/>
      <c r="F1388" s="443"/>
      <c r="G1388" s="442"/>
    </row>
    <row r="1389" spans="1:7">
      <c r="A1389" s="1461" t="s">
        <v>0</v>
      </c>
      <c r="B1389" s="1462"/>
      <c r="C1389" s="1462"/>
      <c r="D1389" s="1462"/>
      <c r="E1389" s="1462"/>
      <c r="F1389" s="1462"/>
      <c r="G1389" s="442"/>
    </row>
    <row r="1390" spans="1:7">
      <c r="A1390" s="1426" t="s">
        <v>1</v>
      </c>
      <c r="B1390" s="1427"/>
      <c r="C1390" s="1427"/>
      <c r="D1390" s="1427"/>
      <c r="E1390" s="1427"/>
      <c r="F1390" s="1427"/>
      <c r="G1390" s="442"/>
    </row>
    <row r="1391" spans="1:7">
      <c r="A1391" s="444"/>
      <c r="B1391" s="699" t="s">
        <v>2</v>
      </c>
      <c r="C1391" s="701">
        <v>45</v>
      </c>
      <c r="D1391" s="699" t="s">
        <v>3</v>
      </c>
      <c r="E1391" s="1317" t="s">
        <v>4</v>
      </c>
      <c r="F1391" s="1317"/>
      <c r="G1391" s="442"/>
    </row>
    <row r="1392" spans="1:7" ht="24" customHeight="1">
      <c r="A1392" s="445"/>
      <c r="B1392" s="700" t="s">
        <v>5</v>
      </c>
      <c r="C1392" s="702" t="s">
        <v>6</v>
      </c>
      <c r="D1392" s="700" t="s">
        <v>7</v>
      </c>
      <c r="E1392" s="1315" t="s">
        <v>8</v>
      </c>
      <c r="F1392" s="1315"/>
      <c r="G1392" s="442"/>
    </row>
    <row r="1393" spans="1:7" ht="86.25" customHeight="1">
      <c r="A1393" s="445"/>
      <c r="B1393" s="700" t="s">
        <v>9</v>
      </c>
      <c r="C1393" s="702" t="s">
        <v>10</v>
      </c>
      <c r="D1393" s="700" t="s">
        <v>11</v>
      </c>
      <c r="E1393" s="1315" t="s">
        <v>12</v>
      </c>
      <c r="F1393" s="1315"/>
      <c r="G1393" s="442"/>
    </row>
    <row r="1394" spans="1:7">
      <c r="A1394" s="447"/>
      <c r="B1394" s="440"/>
      <c r="C1394" s="4"/>
      <c r="D1394" s="440"/>
      <c r="E1394" s="440"/>
      <c r="F1394" s="440"/>
      <c r="G1394" s="442"/>
    </row>
    <row r="1395" spans="1:7" ht="15.75">
      <c r="A1395" s="578" t="s">
        <v>1885</v>
      </c>
      <c r="B1395" s="579"/>
      <c r="C1395" s="34"/>
      <c r="D1395" s="757">
        <f>G1430</f>
        <v>0</v>
      </c>
      <c r="E1395" s="748" t="s">
        <v>21</v>
      </c>
      <c r="F1395" s="448"/>
      <c r="G1395" s="442"/>
    </row>
    <row r="1396" spans="1:7" ht="15.75">
      <c r="A1396" s="711"/>
      <c r="B1396" s="1643"/>
      <c r="C1396" s="1644"/>
      <c r="D1396" s="1644"/>
      <c r="E1396" s="1644"/>
      <c r="F1396" s="1645"/>
      <c r="G1396" s="442"/>
    </row>
    <row r="1397" spans="1:7">
      <c r="A1397" s="447"/>
      <c r="B1397" s="440"/>
      <c r="C1397" s="4"/>
      <c r="D1397" s="440"/>
      <c r="E1397" s="440"/>
      <c r="F1397" s="440"/>
      <c r="G1397" s="442"/>
    </row>
    <row r="1398" spans="1:7">
      <c r="A1398" s="447"/>
      <c r="B1398" s="440"/>
      <c r="C1398" s="4"/>
      <c r="D1398" s="440"/>
      <c r="E1398" s="440"/>
      <c r="F1398" s="440"/>
      <c r="G1398" s="442"/>
    </row>
    <row r="1399" spans="1:7">
      <c r="A1399" s="449"/>
      <c r="B1399" s="450"/>
      <c r="C1399" s="1"/>
      <c r="D1399" s="450"/>
      <c r="E1399" s="450"/>
      <c r="F1399" s="450"/>
      <c r="G1399" s="442"/>
    </row>
    <row r="1400" spans="1:7">
      <c r="A1400" s="1429"/>
      <c r="B1400" s="1430"/>
      <c r="C1400" s="1430"/>
      <c r="D1400" s="1430"/>
      <c r="E1400" s="1430"/>
      <c r="F1400" s="1430"/>
      <c r="G1400" s="442"/>
    </row>
    <row r="1401" spans="1:7">
      <c r="A1401" s="449"/>
      <c r="B1401" s="450"/>
      <c r="C1401" s="1"/>
      <c r="D1401" s="450"/>
      <c r="E1401" s="450"/>
      <c r="F1401" s="450"/>
      <c r="G1401" s="442"/>
    </row>
    <row r="1402" spans="1:7" ht="15" customHeight="1">
      <c r="A1402" s="1339" t="s">
        <v>1868</v>
      </c>
      <c r="B1402" s="1340"/>
      <c r="C1402" s="1341"/>
      <c r="D1402" s="1370" t="s">
        <v>1898</v>
      </c>
      <c r="E1402" s="1778"/>
      <c r="F1402" s="1778"/>
      <c r="G1402" s="1371"/>
    </row>
    <row r="1403" spans="1:7">
      <c r="A1403" s="1342"/>
      <c r="B1403" s="1343"/>
      <c r="C1403" s="1344"/>
      <c r="D1403" s="1289"/>
      <c r="E1403" s="1685"/>
      <c r="F1403" s="1685"/>
      <c r="G1403" s="1290"/>
    </row>
    <row r="1404" spans="1:7">
      <c r="A1404" s="1342"/>
      <c r="B1404" s="1343"/>
      <c r="C1404" s="1344"/>
      <c r="D1404" s="1291" t="s">
        <v>1881</v>
      </c>
      <c r="E1404" s="1686"/>
      <c r="F1404" s="1686"/>
      <c r="G1404" s="1292"/>
    </row>
    <row r="1405" spans="1:7" ht="15.75" thickBot="1">
      <c r="A1405" s="1345"/>
      <c r="B1405" s="1346"/>
      <c r="C1405" s="1347"/>
      <c r="D1405" s="1794"/>
      <c r="E1405" s="1795"/>
      <c r="F1405" s="1795"/>
      <c r="G1405" s="1796"/>
    </row>
    <row r="1406" spans="1:7" ht="15.75" thickTop="1">
      <c r="A1406" s="1596" t="s">
        <v>13</v>
      </c>
      <c r="B1406" s="436" t="s">
        <v>14</v>
      </c>
      <c r="C1406" s="1467" t="s">
        <v>15</v>
      </c>
      <c r="D1406" s="437" t="s">
        <v>16</v>
      </c>
      <c r="E1406" s="451" t="s">
        <v>17</v>
      </c>
      <c r="F1406" s="451" t="s">
        <v>1822</v>
      </c>
      <c r="G1406" s="452" t="s">
        <v>1823</v>
      </c>
    </row>
    <row r="1407" spans="1:7">
      <c r="A1407" s="1597"/>
      <c r="B1407" s="437" t="s">
        <v>18</v>
      </c>
      <c r="C1407" s="1468"/>
      <c r="D1407" s="437" t="s">
        <v>19</v>
      </c>
      <c r="E1407" s="451" t="s">
        <v>20</v>
      </c>
      <c r="F1407" s="453" t="s">
        <v>1824</v>
      </c>
      <c r="G1407" s="454"/>
    </row>
    <row r="1408" spans="1:7">
      <c r="A1408" s="1598"/>
      <c r="B1408" s="455"/>
      <c r="C1408" s="1469"/>
      <c r="D1408" s="438"/>
      <c r="E1408" s="456"/>
      <c r="F1408" s="456" t="s">
        <v>21</v>
      </c>
      <c r="G1408" s="457" t="s">
        <v>21</v>
      </c>
    </row>
    <row r="1409" spans="1:7">
      <c r="A1409" s="355">
        <v>1</v>
      </c>
      <c r="B1409" s="371">
        <v>2</v>
      </c>
      <c r="C1409" s="41">
        <v>3</v>
      </c>
      <c r="D1409" s="371">
        <v>4</v>
      </c>
      <c r="E1409" s="371">
        <v>5</v>
      </c>
      <c r="F1409" s="371">
        <v>6</v>
      </c>
      <c r="G1409" s="373">
        <v>7</v>
      </c>
    </row>
    <row r="1410" spans="1:7">
      <c r="A1410" s="1785" t="s">
        <v>549</v>
      </c>
      <c r="B1410" s="1786"/>
      <c r="C1410" s="1786"/>
      <c r="D1410" s="1786"/>
      <c r="E1410" s="1786"/>
      <c r="F1410" s="1786"/>
      <c r="G1410" s="1787"/>
    </row>
    <row r="1411" spans="1:7">
      <c r="A1411" s="1101">
        <v>5.0999999999999996</v>
      </c>
      <c r="B1411" s="1105" t="s">
        <v>550</v>
      </c>
      <c r="C1411" s="1145" t="s">
        <v>1985</v>
      </c>
      <c r="D1411" s="1105" t="s">
        <v>49</v>
      </c>
      <c r="E1411" s="1146">
        <v>1867</v>
      </c>
      <c r="F1411" s="1056"/>
      <c r="G1411" s="847">
        <f>F1411*E1411</f>
        <v>0</v>
      </c>
    </row>
    <row r="1412" spans="1:7" ht="25.5">
      <c r="A1412" s="144">
        <v>5.2</v>
      </c>
      <c r="B1412" s="145" t="s">
        <v>550</v>
      </c>
      <c r="C1412" s="846" t="s">
        <v>551</v>
      </c>
      <c r="D1412" s="145" t="s">
        <v>49</v>
      </c>
      <c r="E1412" s="634">
        <v>1171</v>
      </c>
      <c r="F1412" s="1056"/>
      <c r="G1412" s="847">
        <f t="shared" ref="G1412:G1414" si="53">F1412*E1412</f>
        <v>0</v>
      </c>
    </row>
    <row r="1413" spans="1:7">
      <c r="A1413" s="144">
        <v>5.3</v>
      </c>
      <c r="B1413" s="145" t="s">
        <v>550</v>
      </c>
      <c r="C1413" s="846" t="s">
        <v>552</v>
      </c>
      <c r="D1413" s="145" t="s">
        <v>32</v>
      </c>
      <c r="E1413" s="634">
        <v>2</v>
      </c>
      <c r="F1413" s="1056"/>
      <c r="G1413" s="847">
        <f t="shared" si="53"/>
        <v>0</v>
      </c>
    </row>
    <row r="1414" spans="1:7">
      <c r="A1414" s="144">
        <v>5.4</v>
      </c>
      <c r="B1414" s="145" t="s">
        <v>550</v>
      </c>
      <c r="C1414" s="846" t="s">
        <v>1719</v>
      </c>
      <c r="D1414" s="145" t="s">
        <v>557</v>
      </c>
      <c r="E1414" s="634">
        <v>615</v>
      </c>
      <c r="F1414" s="1056"/>
      <c r="G1414" s="847">
        <f t="shared" si="53"/>
        <v>0</v>
      </c>
    </row>
    <row r="1415" spans="1:7">
      <c r="A1415" s="1788" t="s">
        <v>553</v>
      </c>
      <c r="B1415" s="1789"/>
      <c r="C1415" s="1789"/>
      <c r="D1415" s="1789"/>
      <c r="E1415" s="1789"/>
      <c r="F1415" s="1789"/>
      <c r="G1415" s="1790"/>
    </row>
    <row r="1416" spans="1:7">
      <c r="A1416" s="144">
        <v>5.5</v>
      </c>
      <c r="B1416" s="145" t="s">
        <v>554</v>
      </c>
      <c r="C1416" s="846" t="s">
        <v>555</v>
      </c>
      <c r="D1416" s="145" t="s">
        <v>24</v>
      </c>
      <c r="E1416" s="634">
        <v>3246</v>
      </c>
      <c r="F1416" s="1056"/>
      <c r="G1416" s="847">
        <f t="shared" ref="G1416:G1429" si="54">F1416*E1416</f>
        <v>0</v>
      </c>
    </row>
    <row r="1417" spans="1:7">
      <c r="A1417" s="144">
        <v>5.6</v>
      </c>
      <c r="B1417" s="145" t="s">
        <v>554</v>
      </c>
      <c r="C1417" s="10" t="s">
        <v>556</v>
      </c>
      <c r="D1417" s="145" t="s">
        <v>557</v>
      </c>
      <c r="E1417" s="634">
        <v>1382</v>
      </c>
      <c r="F1417" s="1056"/>
      <c r="G1417" s="847">
        <f t="shared" si="54"/>
        <v>0</v>
      </c>
    </row>
    <row r="1418" spans="1:7">
      <c r="A1418" s="144">
        <v>5.7</v>
      </c>
      <c r="B1418" s="145" t="s">
        <v>554</v>
      </c>
      <c r="C1418" s="10" t="s">
        <v>1263</v>
      </c>
      <c r="D1418" s="145" t="s">
        <v>57</v>
      </c>
      <c r="E1418" s="634">
        <v>1382</v>
      </c>
      <c r="F1418" s="1056"/>
      <c r="G1418" s="847">
        <f t="shared" si="54"/>
        <v>0</v>
      </c>
    </row>
    <row r="1419" spans="1:7">
      <c r="A1419" s="144">
        <v>5.8</v>
      </c>
      <c r="B1419" s="145" t="s">
        <v>554</v>
      </c>
      <c r="C1419" s="10" t="s">
        <v>558</v>
      </c>
      <c r="D1419" s="145" t="s">
        <v>557</v>
      </c>
      <c r="E1419" s="634">
        <v>1883</v>
      </c>
      <c r="F1419" s="1056"/>
      <c r="G1419" s="847">
        <f t="shared" si="54"/>
        <v>0</v>
      </c>
    </row>
    <row r="1420" spans="1:7">
      <c r="A1420" s="144">
        <v>5.9</v>
      </c>
      <c r="B1420" s="145" t="s">
        <v>554</v>
      </c>
      <c r="C1420" s="846" t="s">
        <v>1264</v>
      </c>
      <c r="D1420" s="145" t="s">
        <v>49</v>
      </c>
      <c r="E1420" s="634">
        <v>3773</v>
      </c>
      <c r="F1420" s="1056"/>
      <c r="G1420" s="847">
        <f t="shared" si="54"/>
        <v>0</v>
      </c>
    </row>
    <row r="1421" spans="1:7" ht="30" customHeight="1">
      <c r="A1421" s="1114">
        <v>5.0999999999999996</v>
      </c>
      <c r="B1421" s="1105" t="s">
        <v>554</v>
      </c>
      <c r="C1421" s="1145" t="s">
        <v>1986</v>
      </c>
      <c r="D1421" s="1105" t="s">
        <v>49</v>
      </c>
      <c r="E1421" s="1146">
        <v>3814</v>
      </c>
      <c r="F1421" s="1056"/>
      <c r="G1421" s="847">
        <f t="shared" si="54"/>
        <v>0</v>
      </c>
    </row>
    <row r="1422" spans="1:7" ht="15" customHeight="1">
      <c r="A1422" s="144">
        <v>5.1100000000000003</v>
      </c>
      <c r="B1422" s="145" t="s">
        <v>554</v>
      </c>
      <c r="C1422" s="846" t="s">
        <v>559</v>
      </c>
      <c r="D1422" s="145" t="s">
        <v>49</v>
      </c>
      <c r="E1422" s="634">
        <v>1114</v>
      </c>
      <c r="F1422" s="1056"/>
      <c r="G1422" s="847">
        <f t="shared" si="54"/>
        <v>0</v>
      </c>
    </row>
    <row r="1423" spans="1:7">
      <c r="A1423" s="146">
        <v>5.12</v>
      </c>
      <c r="B1423" s="145" t="s">
        <v>554</v>
      </c>
      <c r="C1423" s="846" t="s">
        <v>560</v>
      </c>
      <c r="D1423" s="145" t="s">
        <v>49</v>
      </c>
      <c r="E1423" s="634">
        <v>35</v>
      </c>
      <c r="F1423" s="1056"/>
      <c r="G1423" s="847">
        <f t="shared" si="54"/>
        <v>0</v>
      </c>
    </row>
    <row r="1424" spans="1:7">
      <c r="A1424" s="144">
        <v>5.13</v>
      </c>
      <c r="B1424" s="145" t="s">
        <v>554</v>
      </c>
      <c r="C1424" s="848" t="s">
        <v>561</v>
      </c>
      <c r="D1424" s="145" t="s">
        <v>557</v>
      </c>
      <c r="E1424" s="458">
        <v>115</v>
      </c>
      <c r="F1424" s="1056"/>
      <c r="G1424" s="847">
        <f t="shared" si="54"/>
        <v>0</v>
      </c>
    </row>
    <row r="1425" spans="1:7">
      <c r="A1425" s="146">
        <v>5.14</v>
      </c>
      <c r="B1425" s="145" t="s">
        <v>554</v>
      </c>
      <c r="C1425" s="268" t="s">
        <v>562</v>
      </c>
      <c r="D1425" s="145" t="s">
        <v>28</v>
      </c>
      <c r="E1425" s="849">
        <v>1257</v>
      </c>
      <c r="F1425" s="1056"/>
      <c r="G1425" s="847">
        <f t="shared" si="54"/>
        <v>0</v>
      </c>
    </row>
    <row r="1426" spans="1:7">
      <c r="A1426" s="144">
        <v>5.15</v>
      </c>
      <c r="B1426" s="850" t="s">
        <v>554</v>
      </c>
      <c r="C1426" s="846" t="s">
        <v>1696</v>
      </c>
      <c r="D1426" s="145" t="s">
        <v>49</v>
      </c>
      <c r="E1426" s="634">
        <v>90</v>
      </c>
      <c r="F1426" s="1056"/>
      <c r="G1426" s="847">
        <f t="shared" si="54"/>
        <v>0</v>
      </c>
    </row>
    <row r="1427" spans="1:7">
      <c r="A1427" s="146">
        <v>5.16</v>
      </c>
      <c r="B1427" s="850" t="s">
        <v>554</v>
      </c>
      <c r="C1427" s="846" t="s">
        <v>1697</v>
      </c>
      <c r="D1427" s="145" t="s">
        <v>49</v>
      </c>
      <c r="E1427" s="634">
        <v>250</v>
      </c>
      <c r="F1427" s="1056"/>
      <c r="G1427" s="847">
        <f t="shared" si="54"/>
        <v>0</v>
      </c>
    </row>
    <row r="1428" spans="1:7" ht="15" customHeight="1">
      <c r="A1428" s="144">
        <v>5.17</v>
      </c>
      <c r="B1428" s="850" t="s">
        <v>554</v>
      </c>
      <c r="C1428" s="846" t="s">
        <v>1698</v>
      </c>
      <c r="D1428" s="145" t="s">
        <v>49</v>
      </c>
      <c r="E1428" s="634">
        <v>20</v>
      </c>
      <c r="F1428" s="1056"/>
      <c r="G1428" s="847">
        <f t="shared" si="54"/>
        <v>0</v>
      </c>
    </row>
    <row r="1429" spans="1:7" ht="25.5">
      <c r="A1429" s="146">
        <v>5.1800000000000104</v>
      </c>
      <c r="B1429" s="850" t="s">
        <v>554</v>
      </c>
      <c r="C1429" s="848" t="s">
        <v>1699</v>
      </c>
      <c r="D1429" s="145" t="s">
        <v>49</v>
      </c>
      <c r="E1429" s="458">
        <v>90</v>
      </c>
      <c r="F1429" s="1056"/>
      <c r="G1429" s="847">
        <f t="shared" si="54"/>
        <v>0</v>
      </c>
    </row>
    <row r="1430" spans="1:7" ht="15.75" thickBot="1">
      <c r="A1430" s="1791" t="s">
        <v>1825</v>
      </c>
      <c r="B1430" s="1792"/>
      <c r="C1430" s="1792"/>
      <c r="D1430" s="1792"/>
      <c r="E1430" s="1792"/>
      <c r="F1430" s="1793"/>
      <c r="G1430" s="851">
        <f>SUM(G1411:G1429)</f>
        <v>0</v>
      </c>
    </row>
    <row r="1431" spans="1:7">
      <c r="A1431" s="580"/>
      <c r="B1431" s="581"/>
      <c r="C1431" s="359"/>
      <c r="D1431" s="581"/>
      <c r="E1431" s="581"/>
      <c r="F1431" s="581"/>
      <c r="G1431" s="462"/>
    </row>
    <row r="1432" spans="1:7" ht="15.75" thickBot="1">
      <c r="A1432" s="582"/>
      <c r="B1432" s="583"/>
      <c r="C1432" s="422"/>
      <c r="D1432" s="583"/>
      <c r="E1432" s="583"/>
      <c r="F1432" s="583"/>
      <c r="G1432" s="469"/>
    </row>
    <row r="1433" spans="1:7" ht="75" customHeight="1">
      <c r="A1433" s="1318" t="s">
        <v>1868</v>
      </c>
      <c r="B1433" s="1319"/>
      <c r="C1433" s="1319"/>
      <c r="D1433" s="1319"/>
      <c r="E1433" s="1319"/>
      <c r="F1433" s="1319"/>
      <c r="G1433" s="442"/>
    </row>
    <row r="1434" spans="1:7" ht="15.75">
      <c r="A1434" s="1423"/>
      <c r="B1434" s="1424"/>
      <c r="C1434" s="1424"/>
      <c r="D1434" s="1424"/>
      <c r="E1434" s="1424"/>
      <c r="F1434" s="1424"/>
      <c r="G1434" s="442"/>
    </row>
    <row r="1435" spans="1:7" ht="20.25" customHeight="1">
      <c r="A1435" s="1443" t="s">
        <v>1897</v>
      </c>
      <c r="B1435" s="1444"/>
      <c r="C1435" s="1444"/>
      <c r="D1435" s="1444"/>
      <c r="E1435" s="1444"/>
      <c r="F1435" s="1444"/>
      <c r="G1435" s="442"/>
    </row>
    <row r="1436" spans="1:7" ht="20.25">
      <c r="A1436" s="1449"/>
      <c r="B1436" s="1450"/>
      <c r="C1436" s="1450"/>
      <c r="D1436" s="1450"/>
      <c r="E1436" s="1450"/>
      <c r="F1436" s="1450"/>
      <c r="G1436" s="442"/>
    </row>
    <row r="1437" spans="1:7" ht="20.25">
      <c r="A1437" s="1458" t="s">
        <v>563</v>
      </c>
      <c r="B1437" s="1459"/>
      <c r="C1437" s="1459"/>
      <c r="D1437" s="1459"/>
      <c r="E1437" s="1459"/>
      <c r="F1437" s="1459"/>
      <c r="G1437" s="442"/>
    </row>
    <row r="1438" spans="1:7" ht="20.25">
      <c r="A1438" s="427"/>
      <c r="B1438" s="428"/>
      <c r="C1438" s="428"/>
      <c r="D1438" s="428"/>
      <c r="E1438" s="428"/>
      <c r="F1438" s="428"/>
      <c r="G1438" s="442"/>
    </row>
    <row r="1439" spans="1:7" ht="20.25">
      <c r="A1439" s="427"/>
      <c r="B1439" s="428"/>
      <c r="C1439" s="428"/>
      <c r="D1439" s="428"/>
      <c r="E1439" s="428"/>
      <c r="F1439" s="428"/>
      <c r="G1439" s="442"/>
    </row>
    <row r="1440" spans="1:7" ht="20.25">
      <c r="A1440" s="427"/>
      <c r="B1440" s="428"/>
      <c r="C1440" s="428"/>
      <c r="D1440" s="428"/>
      <c r="E1440" s="428"/>
      <c r="F1440" s="428"/>
      <c r="G1440" s="442"/>
    </row>
    <row r="1441" spans="1:7">
      <c r="A1441" s="584"/>
      <c r="B1441" s="464"/>
      <c r="C1441" s="15"/>
      <c r="D1441" s="464"/>
      <c r="E1441" s="464"/>
      <c r="F1441" s="464"/>
      <c r="G1441" s="442"/>
    </row>
    <row r="1442" spans="1:7">
      <c r="A1442" s="584"/>
      <c r="B1442" s="463"/>
      <c r="C1442" s="14"/>
      <c r="D1442" s="463"/>
      <c r="E1442" s="463"/>
      <c r="F1442" s="463"/>
      <c r="G1442" s="442"/>
    </row>
    <row r="1443" spans="1:7">
      <c r="A1443" s="1452" t="s">
        <v>0</v>
      </c>
      <c r="B1443" s="1453"/>
      <c r="C1443" s="1453"/>
      <c r="D1443" s="1453"/>
      <c r="E1443" s="1453"/>
      <c r="F1443" s="1453"/>
      <c r="G1443" s="442"/>
    </row>
    <row r="1444" spans="1:7">
      <c r="A1444" s="1402" t="s">
        <v>1</v>
      </c>
      <c r="B1444" s="1403"/>
      <c r="C1444" s="1403"/>
      <c r="D1444" s="1403"/>
      <c r="E1444" s="1403"/>
      <c r="F1444" s="1403"/>
      <c r="G1444" s="442"/>
    </row>
    <row r="1445" spans="1:7">
      <c r="A1445" s="484"/>
      <c r="B1445" s="703" t="s">
        <v>2</v>
      </c>
      <c r="C1445" s="705">
        <v>45</v>
      </c>
      <c r="D1445" s="703" t="s">
        <v>3</v>
      </c>
      <c r="E1445" s="1780" t="s">
        <v>4</v>
      </c>
      <c r="F1445" s="1780"/>
      <c r="G1445" s="442"/>
    </row>
    <row r="1446" spans="1:7" ht="53.25" customHeight="1">
      <c r="A1446" s="485"/>
      <c r="B1446" s="704" t="s">
        <v>5</v>
      </c>
      <c r="C1446" s="706" t="s">
        <v>6</v>
      </c>
      <c r="D1446" s="704" t="s">
        <v>7</v>
      </c>
      <c r="E1446" s="1781" t="s">
        <v>8</v>
      </c>
      <c r="F1446" s="1781"/>
      <c r="G1446" s="442"/>
    </row>
    <row r="1447" spans="1:7" ht="82.5" customHeight="1">
      <c r="A1447" s="485"/>
      <c r="B1447" s="704" t="s">
        <v>9</v>
      </c>
      <c r="C1447" s="706" t="s">
        <v>10</v>
      </c>
      <c r="D1447" s="704" t="s">
        <v>11</v>
      </c>
      <c r="E1447" s="1781" t="s">
        <v>12</v>
      </c>
      <c r="F1447" s="1781"/>
      <c r="G1447" s="442"/>
    </row>
    <row r="1448" spans="1:7">
      <c r="A1448" s="485"/>
      <c r="B1448" s="486"/>
      <c r="C1448" s="11"/>
      <c r="D1448" s="486"/>
      <c r="E1448" s="1782"/>
      <c r="F1448" s="1782"/>
      <c r="G1448" s="442"/>
    </row>
    <row r="1449" spans="1:7">
      <c r="A1449" s="487"/>
      <c r="B1449" s="486"/>
      <c r="C1449" s="11"/>
      <c r="D1449" s="486"/>
      <c r="E1449" s="1782"/>
      <c r="F1449" s="1782"/>
      <c r="G1449" s="442"/>
    </row>
    <row r="1450" spans="1:7">
      <c r="A1450" s="487"/>
      <c r="B1450" s="486"/>
      <c r="C1450" s="11"/>
      <c r="D1450" s="486"/>
      <c r="E1450" s="585"/>
      <c r="F1450" s="585"/>
      <c r="G1450" s="442"/>
    </row>
    <row r="1451" spans="1:7">
      <c r="A1451" s="487"/>
      <c r="B1451" s="464"/>
      <c r="C1451" s="15"/>
      <c r="D1451" s="464"/>
      <c r="E1451" s="464"/>
      <c r="F1451" s="464"/>
      <c r="G1451" s="442"/>
    </row>
    <row r="1452" spans="1:7" ht="15.75">
      <c r="A1452" s="1783" t="s">
        <v>1903</v>
      </c>
      <c r="B1452" s="1784"/>
      <c r="C1452" s="1784"/>
      <c r="D1452" s="759">
        <f>G1468</f>
        <v>0</v>
      </c>
      <c r="E1452" s="751" t="s">
        <v>21</v>
      </c>
      <c r="F1452" s="488"/>
      <c r="G1452" s="442"/>
    </row>
    <row r="1453" spans="1:7" ht="15.75">
      <c r="A1453" s="711"/>
      <c r="B1453" s="1643"/>
      <c r="C1453" s="1644"/>
      <c r="D1453" s="1644"/>
      <c r="E1453" s="1644"/>
      <c r="F1453" s="1645"/>
      <c r="G1453" s="442"/>
    </row>
    <row r="1454" spans="1:7">
      <c r="A1454" s="487"/>
      <c r="B1454" s="464"/>
      <c r="C1454" s="15"/>
      <c r="D1454" s="464"/>
      <c r="E1454" s="464"/>
      <c r="F1454" s="464"/>
      <c r="G1454" s="442"/>
    </row>
    <row r="1455" spans="1:7">
      <c r="A1455" s="487"/>
      <c r="B1455" s="464"/>
      <c r="C1455" s="15"/>
      <c r="D1455" s="464"/>
      <c r="E1455" s="464"/>
      <c r="F1455" s="464"/>
      <c r="G1455" s="442"/>
    </row>
    <row r="1456" spans="1:7">
      <c r="A1456" s="1367"/>
      <c r="B1456" s="1368"/>
      <c r="C1456" s="1368"/>
      <c r="D1456" s="1368"/>
      <c r="E1456" s="1368"/>
      <c r="F1456" s="1368"/>
      <c r="G1456" s="442"/>
    </row>
    <row r="1457" spans="1:7">
      <c r="A1457" s="489"/>
      <c r="B1457" s="490"/>
      <c r="C1457" s="12"/>
      <c r="D1457" s="490"/>
      <c r="E1457" s="490"/>
      <c r="F1457" s="490"/>
      <c r="G1457" s="442"/>
    </row>
    <row r="1458" spans="1:7">
      <c r="A1458" s="491"/>
      <c r="B1458" s="465"/>
      <c r="C1458" s="79"/>
      <c r="D1458" s="465"/>
      <c r="E1458" s="465"/>
      <c r="F1458" s="465"/>
      <c r="G1458" s="442"/>
    </row>
    <row r="1459" spans="1:7" ht="15" customHeight="1">
      <c r="A1459" s="1339" t="s">
        <v>1868</v>
      </c>
      <c r="B1459" s="1340"/>
      <c r="C1459" s="1341"/>
      <c r="D1459" s="1370" t="s">
        <v>1897</v>
      </c>
      <c r="E1459" s="1778"/>
      <c r="F1459" s="1778"/>
      <c r="G1459" s="1371"/>
    </row>
    <row r="1460" spans="1:7">
      <c r="A1460" s="1342"/>
      <c r="B1460" s="1343"/>
      <c r="C1460" s="1344"/>
      <c r="D1460" s="1372"/>
      <c r="E1460" s="1779"/>
      <c r="F1460" s="1779"/>
      <c r="G1460" s="1373"/>
    </row>
    <row r="1461" spans="1:7">
      <c r="A1461" s="1342"/>
      <c r="B1461" s="1343"/>
      <c r="C1461" s="1344"/>
      <c r="D1461" s="1370" t="s">
        <v>563</v>
      </c>
      <c r="E1461" s="1778"/>
      <c r="F1461" s="1778"/>
      <c r="G1461" s="1371"/>
    </row>
    <row r="1462" spans="1:7" ht="15.75" thickBot="1">
      <c r="A1462" s="1345"/>
      <c r="B1462" s="1346"/>
      <c r="C1462" s="1347"/>
      <c r="D1462" s="1418"/>
      <c r="E1462" s="1752"/>
      <c r="F1462" s="1752"/>
      <c r="G1462" s="1419"/>
    </row>
    <row r="1463" spans="1:7" ht="15.75" thickTop="1">
      <c r="A1463" s="1376" t="s">
        <v>13</v>
      </c>
      <c r="B1463" s="429" t="s">
        <v>14</v>
      </c>
      <c r="C1463" s="1405" t="s">
        <v>15</v>
      </c>
      <c r="D1463" s="430" t="s">
        <v>16</v>
      </c>
      <c r="E1463" s="501" t="s">
        <v>17</v>
      </c>
      <c r="F1463" s="502" t="s">
        <v>1822</v>
      </c>
      <c r="G1463" s="503" t="s">
        <v>1823</v>
      </c>
    </row>
    <row r="1464" spans="1:7">
      <c r="A1464" s="1377"/>
      <c r="B1464" s="430" t="s">
        <v>18</v>
      </c>
      <c r="C1464" s="1406"/>
      <c r="D1464" s="430" t="s">
        <v>19</v>
      </c>
      <c r="E1464" s="501" t="s">
        <v>20</v>
      </c>
      <c r="F1464" s="502" t="s">
        <v>1828</v>
      </c>
      <c r="G1464" s="503"/>
    </row>
    <row r="1465" spans="1:7">
      <c r="A1465" s="1378"/>
      <c r="B1465" s="504"/>
      <c r="C1465" s="1407"/>
      <c r="D1465" s="431"/>
      <c r="E1465" s="505"/>
      <c r="F1465" s="506" t="s">
        <v>21</v>
      </c>
      <c r="G1465" s="507" t="s">
        <v>21</v>
      </c>
    </row>
    <row r="1466" spans="1:7">
      <c r="A1466" s="432">
        <v>1</v>
      </c>
      <c r="B1466" s="433">
        <v>2</v>
      </c>
      <c r="C1466" s="21">
        <v>3</v>
      </c>
      <c r="D1466" s="433">
        <v>4</v>
      </c>
      <c r="E1466" s="433">
        <v>5</v>
      </c>
      <c r="F1466" s="508">
        <v>6</v>
      </c>
      <c r="G1466" s="509">
        <v>7</v>
      </c>
    </row>
    <row r="1467" spans="1:7">
      <c r="A1467" s="425"/>
      <c r="B1467" s="430"/>
      <c r="C1467" s="22"/>
      <c r="D1467" s="430"/>
      <c r="E1467" s="430"/>
      <c r="F1467" s="510"/>
      <c r="G1467" s="503"/>
    </row>
    <row r="1468" spans="1:7">
      <c r="A1468" s="844"/>
      <c r="B1468" s="1768" t="s">
        <v>45</v>
      </c>
      <c r="C1468" s="1768"/>
      <c r="D1468" s="1768"/>
      <c r="E1468" s="1768"/>
      <c r="F1468" s="1768"/>
      <c r="G1468" s="845">
        <f>SUM(G1470:G1512)</f>
        <v>0</v>
      </c>
    </row>
    <row r="1469" spans="1:7">
      <c r="A1469" s="1769" t="s">
        <v>565</v>
      </c>
      <c r="B1469" s="1770"/>
      <c r="C1469" s="1770"/>
      <c r="D1469" s="1770"/>
      <c r="E1469" s="1770"/>
      <c r="F1469" s="1770"/>
      <c r="G1469" s="1771"/>
    </row>
    <row r="1470" spans="1:7">
      <c r="A1470" s="432">
        <v>6.1</v>
      </c>
      <c r="B1470" s="303" t="s">
        <v>566</v>
      </c>
      <c r="C1470" s="302" t="s">
        <v>567</v>
      </c>
      <c r="D1470" s="303" t="s">
        <v>49</v>
      </c>
      <c r="E1470" s="303">
        <v>90</v>
      </c>
      <c r="F1470" s="1057"/>
      <c r="G1470" s="756">
        <f t="shared" ref="G1470:G1476" si="55">E1470*F1470</f>
        <v>0</v>
      </c>
    </row>
    <row r="1471" spans="1:7">
      <c r="A1471" s="432">
        <v>6.2</v>
      </c>
      <c r="B1471" s="433" t="s">
        <v>566</v>
      </c>
      <c r="C1471" s="302" t="s">
        <v>568</v>
      </c>
      <c r="D1471" s="303" t="s">
        <v>557</v>
      </c>
      <c r="E1471" s="303">
        <v>70</v>
      </c>
      <c r="F1471" s="1057"/>
      <c r="G1471" s="756">
        <f t="shared" si="55"/>
        <v>0</v>
      </c>
    </row>
    <row r="1472" spans="1:7">
      <c r="A1472" s="432">
        <v>6.3</v>
      </c>
      <c r="B1472" s="433" t="s">
        <v>566</v>
      </c>
      <c r="C1472" s="302" t="s">
        <v>569</v>
      </c>
      <c r="D1472" s="303" t="s">
        <v>557</v>
      </c>
      <c r="E1472" s="303">
        <v>70</v>
      </c>
      <c r="F1472" s="1057"/>
      <c r="G1472" s="756">
        <f t="shared" si="55"/>
        <v>0</v>
      </c>
    </row>
    <row r="1473" spans="1:7">
      <c r="A1473" s="432">
        <v>6.4</v>
      </c>
      <c r="B1473" s="433" t="s">
        <v>566</v>
      </c>
      <c r="C1473" s="302" t="s">
        <v>570</v>
      </c>
      <c r="D1473" s="293" t="s">
        <v>105</v>
      </c>
      <c r="E1473" s="293">
        <v>15</v>
      </c>
      <c r="F1473" s="1057"/>
      <c r="G1473" s="756">
        <f t="shared" si="55"/>
        <v>0</v>
      </c>
    </row>
    <row r="1474" spans="1:7">
      <c r="A1474" s="432">
        <v>6.5</v>
      </c>
      <c r="B1474" s="433" t="s">
        <v>566</v>
      </c>
      <c r="C1474" s="302" t="s">
        <v>571</v>
      </c>
      <c r="D1474" s="293" t="s">
        <v>105</v>
      </c>
      <c r="E1474" s="293">
        <v>9</v>
      </c>
      <c r="F1474" s="1057"/>
      <c r="G1474" s="756">
        <f t="shared" si="55"/>
        <v>0</v>
      </c>
    </row>
    <row r="1475" spans="1:7">
      <c r="A1475" s="432">
        <v>6.6</v>
      </c>
      <c r="B1475" s="433" t="s">
        <v>566</v>
      </c>
      <c r="C1475" s="302" t="s">
        <v>572</v>
      </c>
      <c r="D1475" s="293" t="s">
        <v>57</v>
      </c>
      <c r="E1475" s="293">
        <v>9</v>
      </c>
      <c r="F1475" s="1057"/>
      <c r="G1475" s="756">
        <f t="shared" si="55"/>
        <v>0</v>
      </c>
    </row>
    <row r="1476" spans="1:7">
      <c r="A1476" s="432">
        <v>6.7</v>
      </c>
      <c r="B1476" s="433" t="s">
        <v>566</v>
      </c>
      <c r="C1476" s="302" t="s">
        <v>573</v>
      </c>
      <c r="D1476" s="293" t="s">
        <v>149</v>
      </c>
      <c r="E1476" s="293">
        <v>1</v>
      </c>
      <c r="F1476" s="1057"/>
      <c r="G1476" s="756">
        <f t="shared" si="55"/>
        <v>0</v>
      </c>
    </row>
    <row r="1477" spans="1:7">
      <c r="A1477" s="1772" t="s">
        <v>574</v>
      </c>
      <c r="B1477" s="1773"/>
      <c r="C1477" s="1773"/>
      <c r="D1477" s="1773"/>
      <c r="E1477" s="1773"/>
      <c r="F1477" s="1773"/>
      <c r="G1477" s="1774"/>
    </row>
    <row r="1478" spans="1:7">
      <c r="A1478" s="432">
        <v>6.8</v>
      </c>
      <c r="B1478" s="303" t="s">
        <v>575</v>
      </c>
      <c r="C1478" s="297" t="s">
        <v>576</v>
      </c>
      <c r="D1478" s="303" t="s">
        <v>49</v>
      </c>
      <c r="E1478" s="303">
        <v>92.3</v>
      </c>
      <c r="F1478" s="1058"/>
      <c r="G1478" s="756">
        <f t="shared" ref="G1478:G1482" si="56">E1478*F1478</f>
        <v>0</v>
      </c>
    </row>
    <row r="1479" spans="1:7">
      <c r="A1479" s="432">
        <v>6.9</v>
      </c>
      <c r="B1479" s="303" t="s">
        <v>575</v>
      </c>
      <c r="C1479" s="297" t="s">
        <v>577</v>
      </c>
      <c r="D1479" s="303" t="s">
        <v>49</v>
      </c>
      <c r="E1479" s="303">
        <v>486.66</v>
      </c>
      <c r="F1479" s="1058"/>
      <c r="G1479" s="756">
        <f t="shared" si="56"/>
        <v>0</v>
      </c>
    </row>
    <row r="1480" spans="1:7">
      <c r="A1480" s="514">
        <v>6.1</v>
      </c>
      <c r="B1480" s="303" t="s">
        <v>575</v>
      </c>
      <c r="C1480" s="297" t="s">
        <v>578</v>
      </c>
      <c r="D1480" s="303" t="s">
        <v>49</v>
      </c>
      <c r="E1480" s="303">
        <v>120.18</v>
      </c>
      <c r="F1480" s="1058"/>
      <c r="G1480" s="756">
        <f t="shared" si="56"/>
        <v>0</v>
      </c>
    </row>
    <row r="1481" spans="1:7">
      <c r="A1481" s="432">
        <v>6.11</v>
      </c>
      <c r="B1481" s="303" t="s">
        <v>575</v>
      </c>
      <c r="C1481" s="297" t="s">
        <v>579</v>
      </c>
      <c r="D1481" s="303" t="s">
        <v>49</v>
      </c>
      <c r="E1481" s="303">
        <v>240</v>
      </c>
      <c r="F1481" s="1058"/>
      <c r="G1481" s="756">
        <f t="shared" si="56"/>
        <v>0</v>
      </c>
    </row>
    <row r="1482" spans="1:7">
      <c r="A1482" s="432">
        <v>6.12</v>
      </c>
      <c r="B1482" s="303" t="s">
        <v>580</v>
      </c>
      <c r="C1482" s="586" t="s">
        <v>1708</v>
      </c>
      <c r="D1482" s="303" t="s">
        <v>28</v>
      </c>
      <c r="E1482" s="293">
        <v>1013</v>
      </c>
      <c r="F1482" s="1059"/>
      <c r="G1482" s="756">
        <f t="shared" si="56"/>
        <v>0</v>
      </c>
    </row>
    <row r="1483" spans="1:7">
      <c r="A1483" s="1775" t="s">
        <v>581</v>
      </c>
      <c r="B1483" s="1776"/>
      <c r="C1483" s="1776"/>
      <c r="D1483" s="1776"/>
      <c r="E1483" s="1776"/>
      <c r="F1483" s="1776"/>
      <c r="G1483" s="1777"/>
    </row>
    <row r="1484" spans="1:7">
      <c r="A1484" s="432">
        <v>6.13</v>
      </c>
      <c r="B1484" s="168" t="s">
        <v>582</v>
      </c>
      <c r="C1484" s="302" t="s">
        <v>583</v>
      </c>
      <c r="D1484" s="303" t="s">
        <v>24</v>
      </c>
      <c r="E1484" s="587">
        <f>65.967296168641*13</f>
        <v>857.57485019233297</v>
      </c>
      <c r="F1484" s="1057"/>
      <c r="G1484" s="756">
        <f t="shared" ref="G1484:G1489" si="57">E1484*F1484</f>
        <v>0</v>
      </c>
    </row>
    <row r="1485" spans="1:7">
      <c r="A1485" s="432">
        <v>6.14</v>
      </c>
      <c r="B1485" s="433" t="s">
        <v>582</v>
      </c>
      <c r="C1485" s="302" t="s">
        <v>584</v>
      </c>
      <c r="D1485" s="303" t="s">
        <v>24</v>
      </c>
      <c r="E1485" s="587">
        <f>62.287796168641*13</f>
        <v>809.74135019233302</v>
      </c>
      <c r="F1485" s="1057"/>
      <c r="G1485" s="756">
        <f t="shared" si="57"/>
        <v>0</v>
      </c>
    </row>
    <row r="1486" spans="1:7" ht="15" customHeight="1">
      <c r="A1486" s="432">
        <v>6.15</v>
      </c>
      <c r="B1486" s="433" t="s">
        <v>585</v>
      </c>
      <c r="C1486" s="302" t="s">
        <v>586</v>
      </c>
      <c r="D1486" s="303" t="s">
        <v>24</v>
      </c>
      <c r="E1486" s="587">
        <f>0.93*13</f>
        <v>12.09</v>
      </c>
      <c r="F1486" s="1057"/>
      <c r="G1486" s="756">
        <f t="shared" si="57"/>
        <v>0</v>
      </c>
    </row>
    <row r="1487" spans="1:7" ht="25.5">
      <c r="A1487" s="432">
        <v>6.16</v>
      </c>
      <c r="B1487" s="433" t="s">
        <v>587</v>
      </c>
      <c r="C1487" s="302" t="s">
        <v>588</v>
      </c>
      <c r="D1487" s="293" t="s">
        <v>24</v>
      </c>
      <c r="E1487" s="588">
        <f>2.7495*13</f>
        <v>35.743499999999997</v>
      </c>
      <c r="F1487" s="1057"/>
      <c r="G1487" s="756">
        <f t="shared" si="57"/>
        <v>0</v>
      </c>
    </row>
    <row r="1488" spans="1:7">
      <c r="A1488" s="432">
        <v>6.17</v>
      </c>
      <c r="B1488" s="433" t="s">
        <v>589</v>
      </c>
      <c r="C1488" s="302" t="s">
        <v>590</v>
      </c>
      <c r="D1488" s="293" t="s">
        <v>119</v>
      </c>
      <c r="E1488" s="588">
        <f>0.56*13</f>
        <v>7.2800000000000011</v>
      </c>
      <c r="F1488" s="1057"/>
      <c r="G1488" s="756">
        <f t="shared" si="57"/>
        <v>0</v>
      </c>
    </row>
    <row r="1489" spans="1:7" ht="25.5">
      <c r="A1489" s="432">
        <v>6.18</v>
      </c>
      <c r="B1489" s="433" t="s">
        <v>591</v>
      </c>
      <c r="C1489" s="302" t="s">
        <v>1709</v>
      </c>
      <c r="D1489" s="293" t="s">
        <v>119</v>
      </c>
      <c r="E1489" s="588">
        <f>1.4*13</f>
        <v>18.2</v>
      </c>
      <c r="F1489" s="1057"/>
      <c r="G1489" s="756">
        <f t="shared" si="57"/>
        <v>0</v>
      </c>
    </row>
    <row r="1490" spans="1:7">
      <c r="A1490" s="1775" t="s">
        <v>592</v>
      </c>
      <c r="B1490" s="1776"/>
      <c r="C1490" s="1776"/>
      <c r="D1490" s="1776"/>
      <c r="E1490" s="1776"/>
      <c r="F1490" s="1776"/>
      <c r="G1490" s="1777"/>
    </row>
    <row r="1491" spans="1:7">
      <c r="A1491" s="432">
        <v>6.19</v>
      </c>
      <c r="B1491" s="168" t="s">
        <v>582</v>
      </c>
      <c r="C1491" s="302" t="s">
        <v>583</v>
      </c>
      <c r="D1491" s="303" t="s">
        <v>24</v>
      </c>
      <c r="E1491" s="587">
        <v>57.384537303458579</v>
      </c>
      <c r="F1491" s="1057"/>
      <c r="G1491" s="756">
        <f t="shared" ref="G1491:G1496" si="58">E1491*F1491</f>
        <v>0</v>
      </c>
    </row>
    <row r="1492" spans="1:7">
      <c r="A1492" s="514">
        <v>6.2</v>
      </c>
      <c r="B1492" s="433" t="s">
        <v>582</v>
      </c>
      <c r="C1492" s="302" t="s">
        <v>584</v>
      </c>
      <c r="D1492" s="303" t="s">
        <v>24</v>
      </c>
      <c r="E1492" s="587">
        <v>53.984217303458578</v>
      </c>
      <c r="F1492" s="1057"/>
      <c r="G1492" s="756">
        <f t="shared" si="58"/>
        <v>0</v>
      </c>
    </row>
    <row r="1493" spans="1:7" ht="15" customHeight="1">
      <c r="A1493" s="432">
        <v>6.21</v>
      </c>
      <c r="B1493" s="433" t="s">
        <v>585</v>
      </c>
      <c r="C1493" s="302" t="s">
        <v>586</v>
      </c>
      <c r="D1493" s="303" t="s">
        <v>24</v>
      </c>
      <c r="E1493" s="587">
        <v>0.90000000000000013</v>
      </c>
      <c r="F1493" s="1057"/>
      <c r="G1493" s="756">
        <f t="shared" si="58"/>
        <v>0</v>
      </c>
    </row>
    <row r="1494" spans="1:7" ht="25.5">
      <c r="A1494" s="432">
        <v>6.22</v>
      </c>
      <c r="B1494" s="433" t="s">
        <v>587</v>
      </c>
      <c r="C1494" s="302" t="s">
        <v>588</v>
      </c>
      <c r="D1494" s="293" t="s">
        <v>24</v>
      </c>
      <c r="E1494" s="588">
        <v>2.5003199999999999</v>
      </c>
      <c r="F1494" s="1057"/>
      <c r="G1494" s="756">
        <f t="shared" si="58"/>
        <v>0</v>
      </c>
    </row>
    <row r="1495" spans="1:7">
      <c r="A1495" s="514">
        <v>6.23</v>
      </c>
      <c r="B1495" s="433" t="s">
        <v>589</v>
      </c>
      <c r="C1495" s="302" t="s">
        <v>590</v>
      </c>
      <c r="D1495" s="293" t="s">
        <v>119</v>
      </c>
      <c r="E1495" s="588">
        <v>0.5</v>
      </c>
      <c r="F1495" s="1057"/>
      <c r="G1495" s="756">
        <f t="shared" si="58"/>
        <v>0</v>
      </c>
    </row>
    <row r="1496" spans="1:7" ht="25.5">
      <c r="A1496" s="432">
        <v>6.24</v>
      </c>
      <c r="B1496" s="433" t="s">
        <v>591</v>
      </c>
      <c r="C1496" s="302" t="s">
        <v>1709</v>
      </c>
      <c r="D1496" s="293" t="s">
        <v>119</v>
      </c>
      <c r="E1496" s="588">
        <v>2</v>
      </c>
      <c r="F1496" s="1057"/>
      <c r="G1496" s="756">
        <f t="shared" si="58"/>
        <v>0</v>
      </c>
    </row>
    <row r="1497" spans="1:7">
      <c r="A1497" s="1775" t="s">
        <v>593</v>
      </c>
      <c r="B1497" s="1776"/>
      <c r="C1497" s="1776"/>
      <c r="D1497" s="1776"/>
      <c r="E1497" s="1776"/>
      <c r="F1497" s="1776"/>
      <c r="G1497" s="1777"/>
    </row>
    <row r="1498" spans="1:7" ht="51">
      <c r="A1498" s="432">
        <v>6.25</v>
      </c>
      <c r="B1498" s="303" t="s">
        <v>566</v>
      </c>
      <c r="C1498" s="297" t="s">
        <v>594</v>
      </c>
      <c r="D1498" s="303" t="s">
        <v>57</v>
      </c>
      <c r="E1498" s="303">
        <v>80</v>
      </c>
      <c r="F1498" s="1058"/>
      <c r="G1498" s="756">
        <f t="shared" ref="G1498:G1512" si="59">E1498*F1498</f>
        <v>0</v>
      </c>
    </row>
    <row r="1499" spans="1:7" ht="51">
      <c r="A1499" s="432">
        <v>6.26</v>
      </c>
      <c r="B1499" s="303" t="s">
        <v>566</v>
      </c>
      <c r="C1499" s="297" t="s">
        <v>595</v>
      </c>
      <c r="D1499" s="303" t="s">
        <v>57</v>
      </c>
      <c r="E1499" s="303">
        <v>56</v>
      </c>
      <c r="F1499" s="1058"/>
      <c r="G1499" s="756">
        <f t="shared" si="59"/>
        <v>0</v>
      </c>
    </row>
    <row r="1500" spans="1:7">
      <c r="A1500" s="432">
        <v>6.27</v>
      </c>
      <c r="B1500" s="303" t="s">
        <v>566</v>
      </c>
      <c r="C1500" s="297" t="s">
        <v>596</v>
      </c>
      <c r="D1500" s="303" t="s">
        <v>57</v>
      </c>
      <c r="E1500" s="303">
        <v>16</v>
      </c>
      <c r="F1500" s="1058"/>
      <c r="G1500" s="756">
        <f t="shared" si="59"/>
        <v>0</v>
      </c>
    </row>
    <row r="1501" spans="1:7" ht="25.5">
      <c r="A1501" s="432">
        <v>6.28</v>
      </c>
      <c r="B1501" s="303" t="s">
        <v>566</v>
      </c>
      <c r="C1501" s="297" t="s">
        <v>597</v>
      </c>
      <c r="D1501" s="303" t="s">
        <v>105</v>
      </c>
      <c r="E1501" s="303">
        <v>68</v>
      </c>
      <c r="F1501" s="1058"/>
      <c r="G1501" s="756">
        <f t="shared" si="59"/>
        <v>0</v>
      </c>
    </row>
    <row r="1502" spans="1:7" ht="25.5">
      <c r="A1502" s="432">
        <v>6.29</v>
      </c>
      <c r="B1502" s="303" t="s">
        <v>566</v>
      </c>
      <c r="C1502" s="297" t="s">
        <v>598</v>
      </c>
      <c r="D1502" s="303" t="s">
        <v>105</v>
      </c>
      <c r="E1502" s="303">
        <v>16</v>
      </c>
      <c r="F1502" s="1058"/>
      <c r="G1502" s="756">
        <f t="shared" si="59"/>
        <v>0</v>
      </c>
    </row>
    <row r="1503" spans="1:7" ht="25.5">
      <c r="A1503" s="514">
        <v>6.3</v>
      </c>
      <c r="B1503" s="303" t="s">
        <v>566</v>
      </c>
      <c r="C1503" s="297" t="s">
        <v>599</v>
      </c>
      <c r="D1503" s="303" t="s">
        <v>105</v>
      </c>
      <c r="E1503" s="303">
        <v>17</v>
      </c>
      <c r="F1503" s="1058"/>
      <c r="G1503" s="756">
        <f t="shared" si="59"/>
        <v>0</v>
      </c>
    </row>
    <row r="1504" spans="1:7" ht="25.5">
      <c r="A1504" s="432">
        <v>6.31</v>
      </c>
      <c r="B1504" s="303" t="s">
        <v>566</v>
      </c>
      <c r="C1504" s="297" t="s">
        <v>600</v>
      </c>
      <c r="D1504" s="303" t="s">
        <v>105</v>
      </c>
      <c r="E1504" s="303">
        <v>15</v>
      </c>
      <c r="F1504" s="1058"/>
      <c r="G1504" s="756">
        <f t="shared" si="59"/>
        <v>0</v>
      </c>
    </row>
    <row r="1505" spans="1:7" ht="25.5">
      <c r="A1505" s="432">
        <v>6.32</v>
      </c>
      <c r="B1505" s="303" t="s">
        <v>566</v>
      </c>
      <c r="C1505" s="297" t="s">
        <v>601</v>
      </c>
      <c r="D1505" s="303" t="s">
        <v>105</v>
      </c>
      <c r="E1505" s="303">
        <v>15</v>
      </c>
      <c r="F1505" s="1058"/>
      <c r="G1505" s="756">
        <f t="shared" si="59"/>
        <v>0</v>
      </c>
    </row>
    <row r="1506" spans="1:7" ht="15" customHeight="1">
      <c r="A1506" s="432">
        <v>6.33</v>
      </c>
      <c r="B1506" s="303" t="s">
        <v>566</v>
      </c>
      <c r="C1506" s="297" t="s">
        <v>602</v>
      </c>
      <c r="D1506" s="303" t="s">
        <v>57</v>
      </c>
      <c r="E1506" s="303">
        <v>15</v>
      </c>
      <c r="F1506" s="1058"/>
      <c r="G1506" s="756">
        <f t="shared" si="59"/>
        <v>0</v>
      </c>
    </row>
    <row r="1507" spans="1:7" ht="30" customHeight="1">
      <c r="A1507" s="432">
        <v>6.34</v>
      </c>
      <c r="B1507" s="303" t="s">
        <v>566</v>
      </c>
      <c r="C1507" s="297" t="s">
        <v>1710</v>
      </c>
      <c r="D1507" s="303" t="s">
        <v>105</v>
      </c>
      <c r="E1507" s="303">
        <v>2</v>
      </c>
      <c r="F1507" s="1058"/>
      <c r="G1507" s="756">
        <f t="shared" si="59"/>
        <v>0</v>
      </c>
    </row>
    <row r="1508" spans="1:7" ht="25.5">
      <c r="A1508" s="432">
        <v>6.35</v>
      </c>
      <c r="B1508" s="303" t="s">
        <v>603</v>
      </c>
      <c r="C1508" s="297" t="s">
        <v>604</v>
      </c>
      <c r="D1508" s="303" t="s">
        <v>557</v>
      </c>
      <c r="E1508" s="303">
        <v>335</v>
      </c>
      <c r="F1508" s="1058"/>
      <c r="G1508" s="756">
        <f t="shared" si="59"/>
        <v>0</v>
      </c>
    </row>
    <row r="1509" spans="1:7">
      <c r="A1509" s="432">
        <v>6.36</v>
      </c>
      <c r="B1509" s="303" t="s">
        <v>603</v>
      </c>
      <c r="C1509" s="297" t="s">
        <v>605</v>
      </c>
      <c r="D1509" s="303" t="s">
        <v>606</v>
      </c>
      <c r="E1509" s="303">
        <v>182.91</v>
      </c>
      <c r="F1509" s="1058"/>
      <c r="G1509" s="756">
        <f t="shared" si="59"/>
        <v>0</v>
      </c>
    </row>
    <row r="1510" spans="1:7" ht="51">
      <c r="A1510" s="432">
        <v>6.37</v>
      </c>
      <c r="B1510" s="303" t="s">
        <v>566</v>
      </c>
      <c r="C1510" s="297" t="s">
        <v>1711</v>
      </c>
      <c r="D1510" s="303" t="s">
        <v>105</v>
      </c>
      <c r="E1510" s="303">
        <v>16</v>
      </c>
      <c r="F1510" s="1060"/>
      <c r="G1510" s="756">
        <f t="shared" si="59"/>
        <v>0</v>
      </c>
    </row>
    <row r="1511" spans="1:7" ht="25.5">
      <c r="A1511" s="432">
        <v>6.38</v>
      </c>
      <c r="B1511" s="303" t="s">
        <v>566</v>
      </c>
      <c r="C1511" s="302" t="s">
        <v>607</v>
      </c>
      <c r="D1511" s="303" t="s">
        <v>105</v>
      </c>
      <c r="E1511" s="303">
        <v>2</v>
      </c>
      <c r="F1511" s="1058"/>
      <c r="G1511" s="756">
        <f t="shared" si="59"/>
        <v>0</v>
      </c>
    </row>
    <row r="1512" spans="1:7" ht="15.75" thickBot="1">
      <c r="A1512" s="589">
        <v>6.39</v>
      </c>
      <c r="B1512" s="590" t="s">
        <v>566</v>
      </c>
      <c r="C1512" s="591" t="s">
        <v>608</v>
      </c>
      <c r="D1512" s="590" t="s">
        <v>32</v>
      </c>
      <c r="E1512" s="590">
        <v>1</v>
      </c>
      <c r="F1512" s="1061"/>
      <c r="G1512" s="756">
        <f t="shared" si="59"/>
        <v>0</v>
      </c>
    </row>
    <row r="1513" spans="1:7" ht="15.75" thickTop="1">
      <c r="A1513" s="576"/>
      <c r="B1513" s="480"/>
      <c r="C1513" s="363"/>
      <c r="D1513" s="480"/>
      <c r="E1513" s="480"/>
      <c r="F1513" s="480"/>
      <c r="G1513" s="480"/>
    </row>
    <row r="1514" spans="1:7" ht="15.75" thickBot="1">
      <c r="A1514" s="542"/>
      <c r="B1514" s="543"/>
      <c r="C1514" s="354"/>
      <c r="D1514" s="543"/>
      <c r="E1514" s="543"/>
      <c r="F1514" s="543"/>
      <c r="G1514" s="483"/>
    </row>
    <row r="1515" spans="1:7" ht="75" customHeight="1" thickTop="1">
      <c r="A1515" s="1318" t="s">
        <v>1868</v>
      </c>
      <c r="B1515" s="1319"/>
      <c r="C1515" s="1319"/>
      <c r="D1515" s="1319"/>
      <c r="E1515" s="1319"/>
      <c r="F1515" s="1319"/>
      <c r="G1515" s="442"/>
    </row>
    <row r="1516" spans="1:7" ht="32.25" customHeight="1">
      <c r="A1516" s="1351"/>
      <c r="B1516" s="1352"/>
      <c r="C1516" s="1352"/>
      <c r="D1516" s="1352"/>
      <c r="E1516" s="1352"/>
      <c r="F1516" s="1352"/>
      <c r="G1516" s="442"/>
    </row>
    <row r="1517" spans="1:7" ht="20.25" customHeight="1">
      <c r="A1517" s="1443" t="s">
        <v>1896</v>
      </c>
      <c r="B1517" s="1444"/>
      <c r="C1517" s="1444"/>
      <c r="D1517" s="1444"/>
      <c r="E1517" s="1444"/>
      <c r="F1517" s="1444"/>
      <c r="G1517" s="442"/>
    </row>
    <row r="1518" spans="1:7" ht="15.75" customHeight="1">
      <c r="A1518" s="1354"/>
      <c r="B1518" s="1355"/>
      <c r="C1518" s="1355"/>
      <c r="D1518" s="1355"/>
      <c r="E1518" s="1355"/>
      <c r="F1518" s="1355"/>
      <c r="G1518" s="442"/>
    </row>
    <row r="1519" spans="1:7" ht="20.25" customHeight="1">
      <c r="A1519" s="1357" t="s">
        <v>1882</v>
      </c>
      <c r="B1519" s="1358"/>
      <c r="C1519" s="1358"/>
      <c r="D1519" s="1358"/>
      <c r="E1519" s="1358"/>
      <c r="F1519" s="1358"/>
      <c r="G1519" s="442"/>
    </row>
    <row r="1520" spans="1:7" ht="20.25">
      <c r="A1520" s="423"/>
      <c r="B1520" s="424"/>
      <c r="C1520" s="424"/>
      <c r="D1520" s="424"/>
      <c r="E1520" s="424"/>
      <c r="F1520" s="424"/>
      <c r="G1520" s="442"/>
    </row>
    <row r="1521" spans="1:7" ht="20.25">
      <c r="A1521" s="423"/>
      <c r="B1521" s="424"/>
      <c r="C1521" s="424"/>
      <c r="D1521" s="424"/>
      <c r="E1521" s="424"/>
      <c r="F1521" s="424"/>
      <c r="G1521" s="442"/>
    </row>
    <row r="1522" spans="1:7" ht="20.25">
      <c r="A1522" s="423"/>
      <c r="B1522" s="424"/>
      <c r="C1522" s="424"/>
      <c r="D1522" s="424"/>
      <c r="E1522" s="424"/>
      <c r="F1522" s="424"/>
      <c r="G1522" s="442"/>
    </row>
    <row r="1523" spans="1:7">
      <c r="A1523" s="439"/>
      <c r="B1523" s="440"/>
      <c r="C1523" s="4"/>
      <c r="D1523" s="440"/>
      <c r="E1523" s="440"/>
      <c r="F1523" s="440"/>
      <c r="G1523" s="442"/>
    </row>
    <row r="1524" spans="1:7">
      <c r="A1524" s="439"/>
      <c r="B1524" s="443"/>
      <c r="C1524" s="3"/>
      <c r="D1524" s="443"/>
      <c r="E1524" s="443"/>
      <c r="F1524" s="443"/>
      <c r="G1524" s="442"/>
    </row>
    <row r="1525" spans="1:7" ht="15" customHeight="1">
      <c r="A1525" s="1360" t="s">
        <v>0</v>
      </c>
      <c r="B1525" s="1361"/>
      <c r="C1525" s="1361"/>
      <c r="D1525" s="1361"/>
      <c r="E1525" s="1361"/>
      <c r="F1525" s="1361"/>
      <c r="G1525" s="442"/>
    </row>
    <row r="1526" spans="1:7">
      <c r="A1526" s="1379" t="s">
        <v>1</v>
      </c>
      <c r="B1526" s="1380"/>
      <c r="C1526" s="1380"/>
      <c r="D1526" s="1380"/>
      <c r="E1526" s="1380"/>
      <c r="F1526" s="1380"/>
      <c r="G1526" s="442"/>
    </row>
    <row r="1527" spans="1:7" ht="15" customHeight="1">
      <c r="A1527" s="121"/>
      <c r="B1527" s="713" t="s">
        <v>2</v>
      </c>
      <c r="C1527" s="714">
        <v>45</v>
      </c>
      <c r="D1527" s="713" t="s">
        <v>3</v>
      </c>
      <c r="E1527" s="1639" t="s">
        <v>4</v>
      </c>
      <c r="F1527" s="1767"/>
      <c r="G1527" s="442"/>
    </row>
    <row r="1528" spans="1:7" ht="35.1" customHeight="1">
      <c r="A1528" s="121"/>
      <c r="B1528" s="715" t="s">
        <v>662</v>
      </c>
      <c r="C1528" s="716" t="s">
        <v>6</v>
      </c>
      <c r="D1528" s="715" t="s">
        <v>7</v>
      </c>
      <c r="E1528" s="1714" t="s">
        <v>8</v>
      </c>
      <c r="F1528" s="1638"/>
      <c r="G1528" s="442"/>
    </row>
    <row r="1529" spans="1:7" ht="84.95" customHeight="1">
      <c r="A1529" s="121"/>
      <c r="B1529" s="715" t="s">
        <v>662</v>
      </c>
      <c r="C1529" s="716" t="s">
        <v>1869</v>
      </c>
      <c r="D1529" s="715" t="s">
        <v>666</v>
      </c>
      <c r="E1529" s="1714" t="s">
        <v>667</v>
      </c>
      <c r="F1529" s="1638"/>
      <c r="G1529" s="442"/>
    </row>
    <row r="1530" spans="1:7" ht="15" customHeight="1">
      <c r="A1530" s="447"/>
      <c r="B1530" s="593"/>
      <c r="C1530" s="32"/>
      <c r="D1530" s="593"/>
      <c r="E1530" s="592"/>
      <c r="F1530" s="592"/>
      <c r="G1530" s="442"/>
    </row>
    <row r="1531" spans="1:7" ht="15" customHeight="1">
      <c r="A1531" s="447"/>
      <c r="B1531" s="593"/>
      <c r="C1531" s="32"/>
      <c r="D1531" s="593"/>
      <c r="E1531" s="918"/>
      <c r="F1531" s="918"/>
      <c r="G1531" s="442"/>
    </row>
    <row r="1532" spans="1:7" ht="15" customHeight="1">
      <c r="A1532" s="447"/>
      <c r="B1532" s="593"/>
      <c r="C1532" s="32"/>
      <c r="D1532" s="593"/>
      <c r="E1532" s="918"/>
      <c r="F1532" s="918"/>
      <c r="G1532" s="442"/>
    </row>
    <row r="1533" spans="1:7" ht="15" customHeight="1">
      <c r="A1533" s="447"/>
      <c r="B1533" s="440"/>
      <c r="C1533" s="4"/>
      <c r="D1533" s="440"/>
      <c r="E1533" s="440"/>
      <c r="F1533" s="440"/>
      <c r="G1533" s="442"/>
    </row>
    <row r="1534" spans="1:7" ht="15.75">
      <c r="A1534" s="578" t="s">
        <v>1885</v>
      </c>
      <c r="B1534" s="579"/>
      <c r="C1534" s="33"/>
      <c r="D1534" s="758">
        <f>G2166+G2143+G2086+G2030+G2010+G1955+G1894+G1837+G1786+G1730+G1667+G1606</f>
        <v>0</v>
      </c>
      <c r="E1534" s="749" t="s">
        <v>21</v>
      </c>
      <c r="F1534" s="448"/>
      <c r="G1534" s="442"/>
    </row>
    <row r="1535" spans="1:7" ht="15.75">
      <c r="A1535" s="711"/>
      <c r="B1535" s="1643"/>
      <c r="C1535" s="1644"/>
      <c r="D1535" s="1644"/>
      <c r="E1535" s="1644"/>
      <c r="F1535" s="1645"/>
      <c r="G1535" s="442"/>
    </row>
    <row r="1536" spans="1:7" ht="15.75">
      <c r="A1536" s="916"/>
      <c r="B1536" s="908"/>
      <c r="C1536" s="909"/>
      <c r="D1536" s="909"/>
      <c r="E1536" s="909"/>
      <c r="F1536" s="909"/>
      <c r="G1536" s="442"/>
    </row>
    <row r="1537" spans="1:7" ht="15.75">
      <c r="A1537" s="916"/>
      <c r="B1537" s="908"/>
      <c r="C1537" s="909"/>
      <c r="D1537" s="909"/>
      <c r="E1537" s="909"/>
      <c r="F1537" s="909"/>
      <c r="G1537" s="442"/>
    </row>
    <row r="1538" spans="1:7" ht="15.75">
      <c r="A1538" s="916"/>
      <c r="B1538" s="908"/>
      <c r="C1538" s="909"/>
      <c r="D1538" s="909"/>
      <c r="E1538" s="909"/>
      <c r="F1538" s="909"/>
      <c r="G1538" s="442"/>
    </row>
    <row r="1539" spans="1:7" ht="15.75">
      <c r="A1539" s="916"/>
      <c r="B1539" s="908"/>
      <c r="C1539" s="909"/>
      <c r="D1539" s="909"/>
      <c r="E1539" s="909"/>
      <c r="F1539" s="909"/>
      <c r="G1539" s="442"/>
    </row>
    <row r="1540" spans="1:7" ht="15.75" customHeight="1" thickBot="1">
      <c r="A1540" s="449"/>
      <c r="B1540" s="450"/>
      <c r="C1540" s="426"/>
      <c r="D1540" s="450"/>
      <c r="E1540" s="450"/>
      <c r="F1540" s="450"/>
      <c r="G1540" s="442"/>
    </row>
    <row r="1541" spans="1:7" ht="15" customHeight="1">
      <c r="A1541" s="1339" t="s">
        <v>1868</v>
      </c>
      <c r="B1541" s="1340"/>
      <c r="C1541" s="1341"/>
      <c r="D1541" s="1393" t="s">
        <v>1896</v>
      </c>
      <c r="E1541" s="1646"/>
      <c r="F1541" s="1646"/>
      <c r="G1541" s="1394"/>
    </row>
    <row r="1542" spans="1:7">
      <c r="A1542" s="1342"/>
      <c r="B1542" s="1343"/>
      <c r="C1542" s="1344"/>
      <c r="D1542" s="1395"/>
      <c r="E1542" s="1647"/>
      <c r="F1542" s="1647"/>
      <c r="G1542" s="1396"/>
    </row>
    <row r="1543" spans="1:7">
      <c r="A1543" s="1342"/>
      <c r="B1543" s="1343"/>
      <c r="C1543" s="1344"/>
      <c r="D1543" s="1416" t="s">
        <v>1882</v>
      </c>
      <c r="E1543" s="1751"/>
      <c r="F1543" s="1751"/>
      <c r="G1543" s="1417"/>
    </row>
    <row r="1544" spans="1:7" ht="15.75" thickBot="1">
      <c r="A1544" s="1345"/>
      <c r="B1544" s="1346"/>
      <c r="C1544" s="1347"/>
      <c r="D1544" s="1418"/>
      <c r="E1544" s="1752"/>
      <c r="F1544" s="1752"/>
      <c r="G1544" s="1419"/>
    </row>
    <row r="1545" spans="1:7" ht="15.75" thickTop="1">
      <c r="A1545" s="158" t="s">
        <v>13</v>
      </c>
      <c r="B1545" s="159" t="s">
        <v>670</v>
      </c>
      <c r="C1545" s="157" t="s">
        <v>671</v>
      </c>
      <c r="D1545" s="157" t="s">
        <v>672</v>
      </c>
      <c r="E1545" s="157" t="s">
        <v>17</v>
      </c>
      <c r="F1545" s="157" t="s">
        <v>1839</v>
      </c>
      <c r="G1545" s="160" t="s">
        <v>1840</v>
      </c>
    </row>
    <row r="1546" spans="1:7">
      <c r="A1546" s="161">
        <v>1</v>
      </c>
      <c r="B1546" s="162">
        <v>2</v>
      </c>
      <c r="C1546" s="163">
        <v>3</v>
      </c>
      <c r="D1546" s="163">
        <v>4</v>
      </c>
      <c r="E1546" s="163">
        <v>5</v>
      </c>
      <c r="F1546" s="163">
        <v>6</v>
      </c>
      <c r="G1546" s="164">
        <v>7</v>
      </c>
    </row>
    <row r="1547" spans="1:7" ht="30" customHeight="1">
      <c r="A1547" s="1764" t="s">
        <v>1535</v>
      </c>
      <c r="B1547" s="1765"/>
      <c r="C1547" s="1765"/>
      <c r="D1547" s="1765"/>
      <c r="E1547" s="1765"/>
      <c r="F1547" s="1765"/>
      <c r="G1547" s="1766"/>
    </row>
    <row r="1548" spans="1:7" ht="15" customHeight="1">
      <c r="A1548" s="779"/>
      <c r="B1548" s="780" t="s">
        <v>1536</v>
      </c>
      <c r="C1548" s="781" t="s">
        <v>1721</v>
      </c>
      <c r="D1548" s="782"/>
      <c r="E1548" s="782"/>
      <c r="F1548" s="783"/>
      <c r="G1548" s="296"/>
    </row>
    <row r="1549" spans="1:7" ht="15" customHeight="1">
      <c r="A1549" s="170">
        <v>7.1</v>
      </c>
      <c r="B1549" s="594"/>
      <c r="C1549" s="595" t="s">
        <v>1537</v>
      </c>
      <c r="D1549" s="168" t="s">
        <v>26</v>
      </c>
      <c r="E1549" s="596">
        <v>8.7999999999999995E-2</v>
      </c>
      <c r="F1549" s="1055"/>
      <c r="G1549" s="756">
        <f t="shared" ref="G1549" si="60">E1549*F1549</f>
        <v>0</v>
      </c>
    </row>
    <row r="1550" spans="1:7" ht="15" customHeight="1">
      <c r="A1550" s="784"/>
      <c r="B1550" s="785" t="s">
        <v>1538</v>
      </c>
      <c r="C1550" s="804" t="s">
        <v>1539</v>
      </c>
      <c r="D1550" s="782"/>
      <c r="E1550" s="790"/>
      <c r="F1550" s="788"/>
      <c r="G1550" s="789"/>
    </row>
    <row r="1551" spans="1:7">
      <c r="A1551" s="170">
        <v>7.2</v>
      </c>
      <c r="B1551" s="174"/>
      <c r="C1551" s="175" t="s">
        <v>1540</v>
      </c>
      <c r="D1551" s="168" t="s">
        <v>49</v>
      </c>
      <c r="E1551" s="597">
        <v>350</v>
      </c>
      <c r="F1551" s="1055"/>
      <c r="G1551" s="756">
        <f t="shared" ref="G1551:G1604" si="61">E1551*F1551</f>
        <v>0</v>
      </c>
    </row>
    <row r="1552" spans="1:7">
      <c r="A1552" s="784"/>
      <c r="B1552" s="785" t="s">
        <v>1541</v>
      </c>
      <c r="C1552" s="804" t="s">
        <v>1542</v>
      </c>
      <c r="D1552" s="782"/>
      <c r="E1552" s="790"/>
      <c r="F1552" s="788"/>
      <c r="G1552" s="789"/>
    </row>
    <row r="1553" spans="1:7">
      <c r="A1553" s="170">
        <v>7.3</v>
      </c>
      <c r="B1553" s="174"/>
      <c r="C1553" s="175" t="s">
        <v>1543</v>
      </c>
      <c r="D1553" s="168" t="s">
        <v>49</v>
      </c>
      <c r="E1553" s="597">
        <v>84</v>
      </c>
      <c r="F1553" s="1055"/>
      <c r="G1553" s="756">
        <f t="shared" si="61"/>
        <v>0</v>
      </c>
    </row>
    <row r="1554" spans="1:7">
      <c r="A1554" s="170">
        <v>7.4</v>
      </c>
      <c r="B1554" s="174"/>
      <c r="C1554" s="177" t="s">
        <v>1544</v>
      </c>
      <c r="D1554" s="168" t="s">
        <v>49</v>
      </c>
      <c r="E1554" s="597">
        <v>400</v>
      </c>
      <c r="F1554" s="1055"/>
      <c r="G1554" s="756">
        <f t="shared" si="61"/>
        <v>0</v>
      </c>
    </row>
    <row r="1555" spans="1:7">
      <c r="A1555" s="170">
        <v>7.5</v>
      </c>
      <c r="B1555" s="174"/>
      <c r="C1555" s="177" t="s">
        <v>1545</v>
      </c>
      <c r="D1555" s="168" t="s">
        <v>49</v>
      </c>
      <c r="E1555" s="597">
        <v>175</v>
      </c>
      <c r="F1555" s="1055"/>
      <c r="G1555" s="756">
        <f t="shared" si="61"/>
        <v>0</v>
      </c>
    </row>
    <row r="1556" spans="1:7">
      <c r="A1556" s="170">
        <v>7.6</v>
      </c>
      <c r="B1556" s="174"/>
      <c r="C1556" s="177" t="s">
        <v>1546</v>
      </c>
      <c r="D1556" s="168" t="s">
        <v>557</v>
      </c>
      <c r="E1556" s="597">
        <v>83</v>
      </c>
      <c r="F1556" s="1055"/>
      <c r="G1556" s="756">
        <f t="shared" si="61"/>
        <v>0</v>
      </c>
    </row>
    <row r="1557" spans="1:7">
      <c r="A1557" s="170">
        <v>7.7</v>
      </c>
      <c r="B1557" s="174"/>
      <c r="C1557" s="175" t="s">
        <v>1873</v>
      </c>
      <c r="D1557" s="168" t="s">
        <v>557</v>
      </c>
      <c r="E1557" s="597">
        <v>39</v>
      </c>
      <c r="F1557" s="1055"/>
      <c r="G1557" s="756">
        <f t="shared" si="61"/>
        <v>0</v>
      </c>
    </row>
    <row r="1558" spans="1:7">
      <c r="A1558" s="170">
        <v>7.8</v>
      </c>
      <c r="B1558" s="174"/>
      <c r="C1558" s="175" t="s">
        <v>1548</v>
      </c>
      <c r="D1558" s="168" t="s">
        <v>105</v>
      </c>
      <c r="E1558" s="597">
        <v>8</v>
      </c>
      <c r="F1558" s="1055"/>
      <c r="G1558" s="756">
        <f t="shared" si="61"/>
        <v>0</v>
      </c>
    </row>
    <row r="1559" spans="1:7">
      <c r="A1559" s="170">
        <v>7.9</v>
      </c>
      <c r="B1559" s="174"/>
      <c r="C1559" s="175" t="s">
        <v>1874</v>
      </c>
      <c r="D1559" s="168" t="s">
        <v>105</v>
      </c>
      <c r="E1559" s="597">
        <v>6</v>
      </c>
      <c r="F1559" s="1055"/>
      <c r="G1559" s="756">
        <f t="shared" si="61"/>
        <v>0</v>
      </c>
    </row>
    <row r="1560" spans="1:7" ht="25.5">
      <c r="A1560" s="178">
        <v>7.1</v>
      </c>
      <c r="B1560" s="174"/>
      <c r="C1560" s="179" t="s">
        <v>1550</v>
      </c>
      <c r="D1560" s="168" t="s">
        <v>1551</v>
      </c>
      <c r="E1560" s="597">
        <f>39.26+39.02</f>
        <v>78.28</v>
      </c>
      <c r="F1560" s="1055"/>
      <c r="G1560" s="756">
        <f>E1560*F1560</f>
        <v>0</v>
      </c>
    </row>
    <row r="1561" spans="1:7">
      <c r="A1561" s="784"/>
      <c r="B1561" s="785" t="s">
        <v>1552</v>
      </c>
      <c r="C1561" s="791" t="s">
        <v>1553</v>
      </c>
      <c r="D1561" s="782"/>
      <c r="E1561" s="790"/>
      <c r="F1561" s="788"/>
      <c r="G1561" s="789"/>
    </row>
    <row r="1562" spans="1:7">
      <c r="A1562" s="170">
        <v>7.11</v>
      </c>
      <c r="B1562" s="174"/>
      <c r="C1562" s="180" t="s">
        <v>1554</v>
      </c>
      <c r="D1562" s="168" t="s">
        <v>24</v>
      </c>
      <c r="E1562" s="597">
        <v>266</v>
      </c>
      <c r="F1562" s="1055"/>
      <c r="G1562" s="756">
        <f t="shared" si="61"/>
        <v>0</v>
      </c>
    </row>
    <row r="1563" spans="1:7">
      <c r="A1563" s="784"/>
      <c r="B1563" s="785" t="s">
        <v>1555</v>
      </c>
      <c r="C1563" s="791" t="s">
        <v>1556</v>
      </c>
      <c r="D1563" s="782" t="s">
        <v>24</v>
      </c>
      <c r="E1563" s="790"/>
      <c r="F1563" s="788"/>
      <c r="G1563" s="789"/>
    </row>
    <row r="1564" spans="1:7">
      <c r="A1564" s="170">
        <v>7.12</v>
      </c>
      <c r="B1564" s="174"/>
      <c r="C1564" s="180" t="s">
        <v>1557</v>
      </c>
      <c r="D1564" s="168" t="s">
        <v>24</v>
      </c>
      <c r="E1564" s="597">
        <v>7</v>
      </c>
      <c r="F1564" s="1055"/>
      <c r="G1564" s="756">
        <f t="shared" si="61"/>
        <v>0</v>
      </c>
    </row>
    <row r="1565" spans="1:7">
      <c r="A1565" s="784"/>
      <c r="B1565" s="785" t="s">
        <v>1558</v>
      </c>
      <c r="C1565" s="791" t="s">
        <v>1559</v>
      </c>
      <c r="D1565" s="782"/>
      <c r="E1565" s="790"/>
      <c r="F1565" s="788"/>
      <c r="G1565" s="789"/>
    </row>
    <row r="1566" spans="1:7">
      <c r="A1566" s="170">
        <v>7.13</v>
      </c>
      <c r="B1566" s="174"/>
      <c r="C1566" s="180" t="s">
        <v>1560</v>
      </c>
      <c r="D1566" s="168" t="s">
        <v>49</v>
      </c>
      <c r="E1566" s="597">
        <f>E1581+E1582</f>
        <v>423</v>
      </c>
      <c r="F1566" s="1055"/>
      <c r="G1566" s="756">
        <f t="shared" si="61"/>
        <v>0</v>
      </c>
    </row>
    <row r="1567" spans="1:7">
      <c r="A1567" s="170">
        <v>7.14</v>
      </c>
      <c r="B1567" s="174"/>
      <c r="C1567" s="180" t="s">
        <v>1561</v>
      </c>
      <c r="D1567" s="168" t="s">
        <v>49</v>
      </c>
      <c r="E1567" s="597">
        <f>E1570</f>
        <v>412</v>
      </c>
      <c r="F1567" s="1055"/>
      <c r="G1567" s="756">
        <f t="shared" si="61"/>
        <v>0</v>
      </c>
    </row>
    <row r="1568" spans="1:7">
      <c r="A1568" s="170">
        <v>7.15</v>
      </c>
      <c r="B1568" s="174"/>
      <c r="C1568" s="180" t="s">
        <v>1562</v>
      </c>
      <c r="D1568" s="168" t="s">
        <v>49</v>
      </c>
      <c r="E1568" s="597">
        <f>E1566+E1567</f>
        <v>835</v>
      </c>
      <c r="F1568" s="1055"/>
      <c r="G1568" s="756">
        <f t="shared" si="61"/>
        <v>0</v>
      </c>
    </row>
    <row r="1569" spans="1:7">
      <c r="A1569" s="784"/>
      <c r="B1569" s="785" t="s">
        <v>1563</v>
      </c>
      <c r="C1569" s="791" t="s">
        <v>1564</v>
      </c>
      <c r="D1569" s="782"/>
      <c r="E1569" s="790"/>
      <c r="F1569" s="788"/>
      <c r="G1569" s="789"/>
    </row>
    <row r="1570" spans="1:7">
      <c r="A1570" s="170">
        <v>7.16</v>
      </c>
      <c r="B1570" s="174"/>
      <c r="C1570" s="180" t="s">
        <v>1565</v>
      </c>
      <c r="D1570" s="168" t="s">
        <v>49</v>
      </c>
      <c r="E1570" s="597">
        <v>412</v>
      </c>
      <c r="F1570" s="1055"/>
      <c r="G1570" s="756">
        <f t="shared" si="61"/>
        <v>0</v>
      </c>
    </row>
    <row r="1571" spans="1:7">
      <c r="A1571" s="170">
        <v>7.17</v>
      </c>
      <c r="B1571" s="174"/>
      <c r="C1571" s="180" t="s">
        <v>1566</v>
      </c>
      <c r="D1571" s="168" t="s">
        <v>49</v>
      </c>
      <c r="E1571" s="597">
        <f>186+156+31+5</f>
        <v>378</v>
      </c>
      <c r="F1571" s="1055"/>
      <c r="G1571" s="756">
        <f t="shared" si="61"/>
        <v>0</v>
      </c>
    </row>
    <row r="1572" spans="1:7">
      <c r="A1572" s="784"/>
      <c r="B1572" s="785" t="s">
        <v>1567</v>
      </c>
      <c r="C1572" s="791" t="s">
        <v>1568</v>
      </c>
      <c r="D1572" s="782"/>
      <c r="E1572" s="790"/>
      <c r="F1572" s="788"/>
      <c r="G1572" s="789"/>
    </row>
    <row r="1573" spans="1:7">
      <c r="A1573" s="170">
        <v>7.18</v>
      </c>
      <c r="B1573" s="174"/>
      <c r="C1573" s="180" t="s">
        <v>1569</v>
      </c>
      <c r="D1573" s="168" t="s">
        <v>49</v>
      </c>
      <c r="E1573" s="597">
        <f>E1570*1.02</f>
        <v>420.24</v>
      </c>
      <c r="F1573" s="1055"/>
      <c r="G1573" s="756">
        <f t="shared" si="61"/>
        <v>0</v>
      </c>
    </row>
    <row r="1574" spans="1:7" ht="15" customHeight="1">
      <c r="A1574" s="170">
        <v>7.19</v>
      </c>
      <c r="B1574" s="174"/>
      <c r="C1574" s="180" t="s">
        <v>1570</v>
      </c>
      <c r="D1574" s="168" t="s">
        <v>49</v>
      </c>
      <c r="E1574" s="597">
        <f>(E1579+E1588)*1.02</f>
        <v>348.84000000000003</v>
      </c>
      <c r="F1574" s="1055"/>
      <c r="G1574" s="756">
        <f t="shared" si="61"/>
        <v>0</v>
      </c>
    </row>
    <row r="1575" spans="1:7">
      <c r="A1575" s="784"/>
      <c r="B1575" s="785" t="s">
        <v>1571</v>
      </c>
      <c r="C1575" s="791" t="s">
        <v>1572</v>
      </c>
      <c r="D1575" s="782"/>
      <c r="E1575" s="790"/>
      <c r="F1575" s="788"/>
      <c r="G1575" s="789"/>
    </row>
    <row r="1576" spans="1:7" ht="15" customHeight="1">
      <c r="A1576" s="178">
        <v>7.2</v>
      </c>
      <c r="B1576" s="174"/>
      <c r="C1576" s="180" t="s">
        <v>1573</v>
      </c>
      <c r="D1576" s="168" t="s">
        <v>49</v>
      </c>
      <c r="E1576" s="597">
        <v>53</v>
      </c>
      <c r="F1576" s="1055"/>
      <c r="G1576" s="756">
        <f t="shared" si="61"/>
        <v>0</v>
      </c>
    </row>
    <row r="1577" spans="1:7">
      <c r="A1577" s="784"/>
      <c r="B1577" s="785" t="s">
        <v>1574</v>
      </c>
      <c r="C1577" s="791" t="s">
        <v>1575</v>
      </c>
      <c r="D1577" s="782"/>
      <c r="E1577" s="790"/>
      <c r="F1577" s="788"/>
      <c r="G1577" s="789"/>
    </row>
    <row r="1578" spans="1:7">
      <c r="A1578" s="170">
        <v>7.21</v>
      </c>
      <c r="B1578" s="174"/>
      <c r="C1578" s="180" t="s">
        <v>1576</v>
      </c>
      <c r="D1578" s="168" t="s">
        <v>49</v>
      </c>
      <c r="E1578" s="597">
        <v>412</v>
      </c>
      <c r="F1578" s="1055"/>
      <c r="G1578" s="756">
        <f t="shared" si="61"/>
        <v>0</v>
      </c>
    </row>
    <row r="1579" spans="1:7">
      <c r="A1579" s="170">
        <v>7.22</v>
      </c>
      <c r="B1579" s="174"/>
      <c r="C1579" s="180" t="s">
        <v>1577</v>
      </c>
      <c r="D1579" s="168" t="s">
        <v>49</v>
      </c>
      <c r="E1579" s="597">
        <v>186</v>
      </c>
      <c r="F1579" s="1055"/>
      <c r="G1579" s="756">
        <f t="shared" si="61"/>
        <v>0</v>
      </c>
    </row>
    <row r="1580" spans="1:7">
      <c r="A1580" s="784"/>
      <c r="B1580" s="785" t="s">
        <v>1578</v>
      </c>
      <c r="C1580" s="791" t="s">
        <v>1579</v>
      </c>
      <c r="D1580" s="782"/>
      <c r="E1580" s="790"/>
      <c r="F1580" s="788"/>
      <c r="G1580" s="789"/>
    </row>
    <row r="1581" spans="1:7">
      <c r="A1581" s="170">
        <v>7.23</v>
      </c>
      <c r="B1581" s="174"/>
      <c r="C1581" s="180" t="s">
        <v>1580</v>
      </c>
      <c r="D1581" s="168" t="s">
        <v>49</v>
      </c>
      <c r="E1581" s="597">
        <v>412</v>
      </c>
      <c r="F1581" s="1055"/>
      <c r="G1581" s="756">
        <f t="shared" si="61"/>
        <v>0</v>
      </c>
    </row>
    <row r="1582" spans="1:7">
      <c r="A1582" s="170">
        <v>7.24</v>
      </c>
      <c r="B1582" s="174"/>
      <c r="C1582" s="181" t="s">
        <v>1581</v>
      </c>
      <c r="D1582" s="168" t="s">
        <v>49</v>
      </c>
      <c r="E1582" s="597">
        <v>11</v>
      </c>
      <c r="F1582" s="1055"/>
      <c r="G1582" s="756">
        <f t="shared" si="61"/>
        <v>0</v>
      </c>
    </row>
    <row r="1583" spans="1:7" ht="15" customHeight="1">
      <c r="A1583" s="784"/>
      <c r="B1583" s="785" t="s">
        <v>1582</v>
      </c>
      <c r="C1583" s="791" t="s">
        <v>1583</v>
      </c>
      <c r="D1583" s="782"/>
      <c r="E1583" s="790"/>
      <c r="F1583" s="788"/>
      <c r="G1583" s="789"/>
    </row>
    <row r="1584" spans="1:7">
      <c r="A1584" s="170">
        <v>7.25</v>
      </c>
      <c r="B1584" s="174"/>
      <c r="C1584" s="180" t="s">
        <v>1584</v>
      </c>
      <c r="D1584" s="168" t="s">
        <v>49</v>
      </c>
      <c r="E1584" s="597">
        <v>22</v>
      </c>
      <c r="F1584" s="1055"/>
      <c r="G1584" s="756">
        <f t="shared" si="61"/>
        <v>0</v>
      </c>
    </row>
    <row r="1585" spans="1:7">
      <c r="A1585" s="784"/>
      <c r="B1585" s="785" t="s">
        <v>1585</v>
      </c>
      <c r="C1585" s="791" t="s">
        <v>1586</v>
      </c>
      <c r="D1585" s="782"/>
      <c r="E1585" s="790"/>
      <c r="F1585" s="788"/>
      <c r="G1585" s="789"/>
    </row>
    <row r="1586" spans="1:7">
      <c r="A1586" s="170">
        <v>7.26</v>
      </c>
      <c r="B1586" s="174"/>
      <c r="C1586" s="180" t="s">
        <v>1587</v>
      </c>
      <c r="D1586" s="168" t="s">
        <v>49</v>
      </c>
      <c r="E1586" s="597">
        <v>11</v>
      </c>
      <c r="F1586" s="1055"/>
      <c r="G1586" s="756">
        <f t="shared" si="61"/>
        <v>0</v>
      </c>
    </row>
    <row r="1587" spans="1:7">
      <c r="A1587" s="784"/>
      <c r="B1587" s="785" t="s">
        <v>1588</v>
      </c>
      <c r="C1587" s="791" t="s">
        <v>1589</v>
      </c>
      <c r="D1587" s="782"/>
      <c r="E1587" s="790"/>
      <c r="F1587" s="788"/>
      <c r="G1587" s="789"/>
    </row>
    <row r="1588" spans="1:7">
      <c r="A1588" s="170">
        <v>7.27</v>
      </c>
      <c r="B1588" s="174"/>
      <c r="C1588" s="182" t="s">
        <v>1590</v>
      </c>
      <c r="D1588" s="168" t="s">
        <v>49</v>
      </c>
      <c r="E1588" s="597">
        <v>156</v>
      </c>
      <c r="F1588" s="1055"/>
      <c r="G1588" s="756">
        <f t="shared" si="61"/>
        <v>0</v>
      </c>
    </row>
    <row r="1589" spans="1:7">
      <c r="A1589" s="170">
        <v>7.28</v>
      </c>
      <c r="B1589" s="174"/>
      <c r="C1589" s="182" t="s">
        <v>1591</v>
      </c>
      <c r="D1589" s="168" t="s">
        <v>49</v>
      </c>
      <c r="E1589" s="597">
        <v>31</v>
      </c>
      <c r="F1589" s="1055"/>
      <c r="G1589" s="756">
        <f t="shared" si="61"/>
        <v>0</v>
      </c>
    </row>
    <row r="1590" spans="1:7">
      <c r="A1590" s="784"/>
      <c r="B1590" s="793" t="s">
        <v>1592</v>
      </c>
      <c r="C1590" s="791" t="s">
        <v>1593</v>
      </c>
      <c r="D1590" s="782"/>
      <c r="E1590" s="790"/>
      <c r="F1590" s="788"/>
      <c r="G1590" s="789"/>
    </row>
    <row r="1591" spans="1:7">
      <c r="A1591" s="170">
        <v>7.29</v>
      </c>
      <c r="B1591" s="183"/>
      <c r="C1591" s="180" t="s">
        <v>1594</v>
      </c>
      <c r="D1591" s="168" t="s">
        <v>49</v>
      </c>
      <c r="E1591" s="597">
        <v>43</v>
      </c>
      <c r="F1591" s="1055"/>
      <c r="G1591" s="756">
        <f t="shared" si="61"/>
        <v>0</v>
      </c>
    </row>
    <row r="1592" spans="1:7">
      <c r="A1592" s="784"/>
      <c r="B1592" s="793" t="s">
        <v>1595</v>
      </c>
      <c r="C1592" s="791" t="s">
        <v>1596</v>
      </c>
      <c r="D1592" s="782"/>
      <c r="E1592" s="782"/>
      <c r="F1592" s="788"/>
      <c r="G1592" s="789"/>
    </row>
    <row r="1593" spans="1:7">
      <c r="A1593" s="178">
        <v>7.3</v>
      </c>
      <c r="B1593" s="168"/>
      <c r="C1593" s="180" t="s">
        <v>1597</v>
      </c>
      <c r="D1593" s="168" t="s">
        <v>557</v>
      </c>
      <c r="E1593" s="168">
        <v>59</v>
      </c>
      <c r="F1593" s="1055"/>
      <c r="G1593" s="756">
        <f t="shared" si="61"/>
        <v>0</v>
      </c>
    </row>
    <row r="1594" spans="1:7">
      <c r="A1594" s="1101">
        <v>7.31</v>
      </c>
      <c r="B1594" s="1155" t="s">
        <v>1598</v>
      </c>
      <c r="C1594" s="1156" t="s">
        <v>1599</v>
      </c>
      <c r="D1594" s="1157" t="s">
        <v>49</v>
      </c>
      <c r="E1594" s="1158">
        <v>5.5</v>
      </c>
      <c r="F1594" s="1055"/>
      <c r="G1594" s="756">
        <f t="shared" si="61"/>
        <v>0</v>
      </c>
    </row>
    <row r="1595" spans="1:7">
      <c r="A1595" s="812">
        <v>7.32</v>
      </c>
      <c r="B1595" s="677" t="s">
        <v>1600</v>
      </c>
      <c r="C1595" s="796" t="s">
        <v>1601</v>
      </c>
      <c r="D1595" s="795"/>
      <c r="E1595" s="782"/>
      <c r="F1595" s="813"/>
      <c r="G1595" s="806"/>
    </row>
    <row r="1596" spans="1:7" ht="15" customHeight="1">
      <c r="A1596" s="144">
        <v>7.33</v>
      </c>
      <c r="B1596" s="183"/>
      <c r="C1596" s="186" t="s">
        <v>1602</v>
      </c>
      <c r="D1596" s="185" t="s">
        <v>57</v>
      </c>
      <c r="E1596" s="168">
        <v>11</v>
      </c>
      <c r="F1596" s="1055"/>
      <c r="G1596" s="756">
        <f t="shared" si="61"/>
        <v>0</v>
      </c>
    </row>
    <row r="1597" spans="1:7" ht="15" customHeight="1">
      <c r="A1597" s="792"/>
      <c r="B1597" s="793" t="s">
        <v>1603</v>
      </c>
      <c r="C1597" s="794" t="s">
        <v>1604</v>
      </c>
      <c r="D1597" s="795"/>
      <c r="E1597" s="782"/>
      <c r="F1597" s="788"/>
      <c r="G1597" s="789"/>
    </row>
    <row r="1598" spans="1:7">
      <c r="A1598" s="144">
        <v>7.34</v>
      </c>
      <c r="B1598" s="183"/>
      <c r="C1598" s="186" t="s">
        <v>1605</v>
      </c>
      <c r="D1598" s="185" t="s">
        <v>57</v>
      </c>
      <c r="E1598" s="168">
        <v>22</v>
      </c>
      <c r="F1598" s="1055"/>
      <c r="G1598" s="756">
        <f>E1598*F1598</f>
        <v>0</v>
      </c>
    </row>
    <row r="1599" spans="1:7">
      <c r="A1599" s="792"/>
      <c r="B1599" s="782" t="s">
        <v>1606</v>
      </c>
      <c r="C1599" s="805" t="s">
        <v>1607</v>
      </c>
      <c r="D1599" s="782"/>
      <c r="E1599" s="782"/>
      <c r="F1599" s="788"/>
      <c r="G1599" s="789"/>
    </row>
    <row r="1600" spans="1:7">
      <c r="A1600" s="144">
        <v>7.35</v>
      </c>
      <c r="B1600" s="168"/>
      <c r="C1600" s="188" t="s">
        <v>1608</v>
      </c>
      <c r="D1600" s="168" t="s">
        <v>557</v>
      </c>
      <c r="E1600" s="598">
        <v>156</v>
      </c>
      <c r="F1600" s="1055"/>
      <c r="G1600" s="756">
        <f t="shared" si="61"/>
        <v>0</v>
      </c>
    </row>
    <row r="1601" spans="1:7">
      <c r="A1601" s="144">
        <v>7.36</v>
      </c>
      <c r="B1601" s="168"/>
      <c r="C1601" s="188" t="s">
        <v>1609</v>
      </c>
      <c r="D1601" s="168" t="s">
        <v>557</v>
      </c>
      <c r="E1601" s="168">
        <f>88+6</f>
        <v>94</v>
      </c>
      <c r="F1601" s="1055"/>
      <c r="G1601" s="756">
        <f t="shared" si="61"/>
        <v>0</v>
      </c>
    </row>
    <row r="1602" spans="1:7">
      <c r="A1602" s="792"/>
      <c r="B1602" s="782" t="s">
        <v>1610</v>
      </c>
      <c r="C1602" s="805" t="s">
        <v>1611</v>
      </c>
      <c r="D1602" s="782"/>
      <c r="E1602" s="782"/>
      <c r="F1602" s="788"/>
      <c r="G1602" s="789"/>
    </row>
    <row r="1603" spans="1:7">
      <c r="A1603" s="144">
        <v>7.37</v>
      </c>
      <c r="B1603" s="168"/>
      <c r="C1603" s="188" t="s">
        <v>1612</v>
      </c>
      <c r="D1603" s="168" t="s">
        <v>557</v>
      </c>
      <c r="E1603" s="168">
        <f>52</f>
        <v>52</v>
      </c>
      <c r="F1603" s="1055"/>
      <c r="G1603" s="756">
        <f t="shared" si="61"/>
        <v>0</v>
      </c>
    </row>
    <row r="1604" spans="1:7">
      <c r="A1604" s="144">
        <v>7.38</v>
      </c>
      <c r="B1604" s="168" t="s">
        <v>1613</v>
      </c>
      <c r="C1604" s="188" t="s">
        <v>1614</v>
      </c>
      <c r="D1604" s="168" t="s">
        <v>28</v>
      </c>
      <c r="E1604" s="168">
        <v>25</v>
      </c>
      <c r="F1604" s="1055"/>
      <c r="G1604" s="756">
        <f t="shared" si="61"/>
        <v>0</v>
      </c>
    </row>
    <row r="1605" spans="1:7" ht="30" customHeight="1" thickBot="1">
      <c r="A1605" s="1168">
        <v>7.39</v>
      </c>
      <c r="B1605" s="1169" t="s">
        <v>1615</v>
      </c>
      <c r="C1605" s="1170" t="s">
        <v>1616</v>
      </c>
      <c r="D1605" s="1171" t="s">
        <v>49</v>
      </c>
      <c r="E1605" s="1171">
        <v>93.6</v>
      </c>
      <c r="F1605" s="1062"/>
      <c r="G1605" s="810">
        <f>E1605*F1605</f>
        <v>0</v>
      </c>
    </row>
    <row r="1606" spans="1:7" ht="15.75" thickBot="1">
      <c r="A1606" s="599"/>
      <c r="B1606" s="600"/>
      <c r="C1606" s="198"/>
      <c r="D1606" s="600"/>
      <c r="E1606" s="600"/>
      <c r="F1606" s="854" t="s">
        <v>1841</v>
      </c>
      <c r="G1606" s="807">
        <f>SUM(G1549:G1605)</f>
        <v>0</v>
      </c>
    </row>
    <row r="1607" spans="1:7">
      <c r="A1607" s="1758" t="s">
        <v>1617</v>
      </c>
      <c r="B1607" s="1759"/>
      <c r="C1607" s="1759"/>
      <c r="D1607" s="1759"/>
      <c r="E1607" s="1759"/>
      <c r="F1607" s="1759"/>
      <c r="G1607" s="1760"/>
    </row>
    <row r="1608" spans="1:7">
      <c r="A1608" s="1758"/>
      <c r="B1608" s="1759"/>
      <c r="C1608" s="1759"/>
      <c r="D1608" s="1759"/>
      <c r="E1608" s="1759"/>
      <c r="F1608" s="1759"/>
      <c r="G1608" s="1760"/>
    </row>
    <row r="1609" spans="1:7">
      <c r="A1609" s="779"/>
      <c r="B1609" s="780" t="s">
        <v>1536</v>
      </c>
      <c r="C1609" s="781" t="s">
        <v>1721</v>
      </c>
      <c r="D1609" s="782"/>
      <c r="E1609" s="782"/>
      <c r="F1609" s="783"/>
      <c r="G1609" s="296"/>
    </row>
    <row r="1610" spans="1:7">
      <c r="A1610" s="178">
        <v>7.4</v>
      </c>
      <c r="B1610" s="594"/>
      <c r="C1610" s="595" t="s">
        <v>1537</v>
      </c>
      <c r="D1610" s="168" t="s">
        <v>26</v>
      </c>
      <c r="E1610" s="596">
        <v>0.13900000000000001</v>
      </c>
      <c r="F1610" s="1055"/>
      <c r="G1610" s="756">
        <f t="shared" ref="G1610" si="62">E1610*F1610</f>
        <v>0</v>
      </c>
    </row>
    <row r="1611" spans="1:7">
      <c r="A1611" s="784"/>
      <c r="B1611" s="785" t="s">
        <v>1538</v>
      </c>
      <c r="C1611" s="786" t="s">
        <v>1539</v>
      </c>
      <c r="D1611" s="782"/>
      <c r="E1611" s="790"/>
      <c r="F1611" s="788"/>
      <c r="G1611" s="789"/>
    </row>
    <row r="1612" spans="1:7">
      <c r="A1612" s="170">
        <v>7.41</v>
      </c>
      <c r="B1612" s="174"/>
      <c r="C1612" s="179" t="s">
        <v>1540</v>
      </c>
      <c r="D1612" s="168" t="s">
        <v>49</v>
      </c>
      <c r="E1612" s="597">
        <v>668</v>
      </c>
      <c r="F1612" s="1055"/>
      <c r="G1612" s="756">
        <f t="shared" ref="G1612:G1666" si="63">E1612*F1612</f>
        <v>0</v>
      </c>
    </row>
    <row r="1613" spans="1:7">
      <c r="A1613" s="784"/>
      <c r="B1613" s="785" t="s">
        <v>1541</v>
      </c>
      <c r="C1613" s="786" t="s">
        <v>1542</v>
      </c>
      <c r="D1613" s="782"/>
      <c r="E1613" s="790"/>
      <c r="F1613" s="788"/>
      <c r="G1613" s="789"/>
    </row>
    <row r="1614" spans="1:7">
      <c r="A1614" s="170">
        <v>7.42</v>
      </c>
      <c r="B1614" s="174"/>
      <c r="C1614" s="179" t="s">
        <v>1543</v>
      </c>
      <c r="D1614" s="168" t="s">
        <v>49</v>
      </c>
      <c r="E1614" s="597">
        <v>16</v>
      </c>
      <c r="F1614" s="1055"/>
      <c r="G1614" s="756">
        <f t="shared" si="63"/>
        <v>0</v>
      </c>
    </row>
    <row r="1615" spans="1:7">
      <c r="A1615" s="170">
        <v>7.43</v>
      </c>
      <c r="B1615" s="174"/>
      <c r="C1615" s="194" t="s">
        <v>1544</v>
      </c>
      <c r="D1615" s="168" t="s">
        <v>49</v>
      </c>
      <c r="E1615" s="597">
        <v>612</v>
      </c>
      <c r="F1615" s="1055"/>
      <c r="G1615" s="756">
        <f t="shared" si="63"/>
        <v>0</v>
      </c>
    </row>
    <row r="1616" spans="1:7">
      <c r="A1616" s="170">
        <v>7.44</v>
      </c>
      <c r="B1616" s="174"/>
      <c r="C1616" s="194" t="s">
        <v>1545</v>
      </c>
      <c r="D1616" s="168" t="s">
        <v>49</v>
      </c>
      <c r="E1616" s="597">
        <v>43</v>
      </c>
      <c r="F1616" s="1055"/>
      <c r="G1616" s="756">
        <f t="shared" si="63"/>
        <v>0</v>
      </c>
    </row>
    <row r="1617" spans="1:7">
      <c r="A1617" s="170">
        <v>7.45</v>
      </c>
      <c r="B1617" s="174"/>
      <c r="C1617" s="194" t="s">
        <v>1546</v>
      </c>
      <c r="D1617" s="168" t="s">
        <v>557</v>
      </c>
      <c r="E1617" s="597">
        <v>83</v>
      </c>
      <c r="F1617" s="1055"/>
      <c r="G1617" s="756">
        <f t="shared" si="63"/>
        <v>0</v>
      </c>
    </row>
    <row r="1618" spans="1:7">
      <c r="A1618" s="170">
        <v>7.46</v>
      </c>
      <c r="B1618" s="174"/>
      <c r="C1618" s="194" t="s">
        <v>1547</v>
      </c>
      <c r="D1618" s="168" t="s">
        <v>557</v>
      </c>
      <c r="E1618" s="597">
        <v>27</v>
      </c>
      <c r="F1618" s="1055"/>
      <c r="G1618" s="756">
        <f t="shared" si="63"/>
        <v>0</v>
      </c>
    </row>
    <row r="1619" spans="1:7">
      <c r="A1619" s="170">
        <v>7.47</v>
      </c>
      <c r="B1619" s="174"/>
      <c r="C1619" s="194" t="s">
        <v>1618</v>
      </c>
      <c r="D1619" s="168" t="s">
        <v>557</v>
      </c>
      <c r="E1619" s="597">
        <v>7</v>
      </c>
      <c r="F1619" s="1055"/>
      <c r="G1619" s="756">
        <f t="shared" si="63"/>
        <v>0</v>
      </c>
    </row>
    <row r="1620" spans="1:7">
      <c r="A1620" s="170">
        <v>7.48</v>
      </c>
      <c r="B1620" s="174"/>
      <c r="C1620" s="179" t="s">
        <v>1619</v>
      </c>
      <c r="D1620" s="168" t="s">
        <v>105</v>
      </c>
      <c r="E1620" s="597">
        <v>6</v>
      </c>
      <c r="F1620" s="1055"/>
      <c r="G1620" s="756">
        <f t="shared" si="63"/>
        <v>0</v>
      </c>
    </row>
    <row r="1621" spans="1:7" ht="25.5">
      <c r="A1621" s="170">
        <v>7.49</v>
      </c>
      <c r="B1621" s="174"/>
      <c r="C1621" s="179" t="s">
        <v>1550</v>
      </c>
      <c r="D1621" s="168" t="s">
        <v>1551</v>
      </c>
      <c r="E1621" s="597">
        <f>25.13+67.89</f>
        <v>93.02</v>
      </c>
      <c r="F1621" s="1055"/>
      <c r="G1621" s="756">
        <f>E1621*F1621</f>
        <v>0</v>
      </c>
    </row>
    <row r="1622" spans="1:7">
      <c r="A1622" s="784"/>
      <c r="B1622" s="785" t="s">
        <v>1552</v>
      </c>
      <c r="C1622" s="791" t="s">
        <v>1553</v>
      </c>
      <c r="D1622" s="782"/>
      <c r="E1622" s="790"/>
      <c r="F1622" s="788"/>
      <c r="G1622" s="789"/>
    </row>
    <row r="1623" spans="1:7">
      <c r="A1623" s="178">
        <v>7.5</v>
      </c>
      <c r="B1623" s="174"/>
      <c r="C1623" s="180" t="s">
        <v>1554</v>
      </c>
      <c r="D1623" s="168" t="s">
        <v>24</v>
      </c>
      <c r="E1623" s="597">
        <v>266</v>
      </c>
      <c r="F1623" s="1055"/>
      <c r="G1623" s="756">
        <f t="shared" si="63"/>
        <v>0</v>
      </c>
    </row>
    <row r="1624" spans="1:7">
      <c r="A1624" s="784"/>
      <c r="B1624" s="785" t="s">
        <v>1555</v>
      </c>
      <c r="C1624" s="791" t="s">
        <v>1556</v>
      </c>
      <c r="D1624" s="782"/>
      <c r="E1624" s="790"/>
      <c r="F1624" s="788"/>
      <c r="G1624" s="789"/>
    </row>
    <row r="1625" spans="1:7">
      <c r="A1625" s="170">
        <v>7.51</v>
      </c>
      <c r="B1625" s="174"/>
      <c r="C1625" s="180" t="s">
        <v>1557</v>
      </c>
      <c r="D1625" s="168" t="s">
        <v>24</v>
      </c>
      <c r="E1625" s="597">
        <v>7</v>
      </c>
      <c r="F1625" s="1055"/>
      <c r="G1625" s="756">
        <f t="shared" si="63"/>
        <v>0</v>
      </c>
    </row>
    <row r="1626" spans="1:7">
      <c r="A1626" s="784"/>
      <c r="B1626" s="785" t="s">
        <v>1558</v>
      </c>
      <c r="C1626" s="791" t="s">
        <v>1559</v>
      </c>
      <c r="D1626" s="782"/>
      <c r="E1626" s="790"/>
      <c r="F1626" s="788"/>
      <c r="G1626" s="789"/>
    </row>
    <row r="1627" spans="1:7" ht="15" customHeight="1">
      <c r="A1627" s="170">
        <v>7.52</v>
      </c>
      <c r="B1627" s="174"/>
      <c r="C1627" s="180" t="s">
        <v>1560</v>
      </c>
      <c r="D1627" s="168" t="s">
        <v>49</v>
      </c>
      <c r="E1627" s="597">
        <f>E1636+E1644+E1643+E1645</f>
        <v>956</v>
      </c>
      <c r="F1627" s="1055"/>
      <c r="G1627" s="756">
        <f t="shared" si="63"/>
        <v>0</v>
      </c>
    </row>
    <row r="1628" spans="1:7">
      <c r="A1628" s="170">
        <v>7.53</v>
      </c>
      <c r="B1628" s="174"/>
      <c r="C1628" s="180" t="s">
        <v>1561</v>
      </c>
      <c r="D1628" s="168" t="s">
        <v>49</v>
      </c>
      <c r="E1628" s="597">
        <f>E1631</f>
        <v>742</v>
      </c>
      <c r="F1628" s="1055"/>
      <c r="G1628" s="756">
        <f t="shared" si="63"/>
        <v>0</v>
      </c>
    </row>
    <row r="1629" spans="1:7">
      <c r="A1629" s="170">
        <v>7.54</v>
      </c>
      <c r="B1629" s="174"/>
      <c r="C1629" s="180" t="s">
        <v>1562</v>
      </c>
      <c r="D1629" s="168" t="s">
        <v>49</v>
      </c>
      <c r="E1629" s="597">
        <f>E1627+E1628</f>
        <v>1698</v>
      </c>
      <c r="F1629" s="1055"/>
      <c r="G1629" s="756">
        <f t="shared" si="63"/>
        <v>0</v>
      </c>
    </row>
    <row r="1630" spans="1:7">
      <c r="A1630" s="784"/>
      <c r="B1630" s="785" t="s">
        <v>1563</v>
      </c>
      <c r="C1630" s="791" t="s">
        <v>1564</v>
      </c>
      <c r="D1630" s="782"/>
      <c r="E1630" s="790"/>
      <c r="F1630" s="788"/>
      <c r="G1630" s="789"/>
    </row>
    <row r="1631" spans="1:7">
      <c r="A1631" s="170">
        <v>7.55</v>
      </c>
      <c r="B1631" s="174"/>
      <c r="C1631" s="180" t="s">
        <v>1565</v>
      </c>
      <c r="D1631" s="168" t="s">
        <v>49</v>
      </c>
      <c r="E1631" s="597">
        <f>733+9</f>
        <v>742</v>
      </c>
      <c r="F1631" s="1055"/>
      <c r="G1631" s="756">
        <f t="shared" si="63"/>
        <v>0</v>
      </c>
    </row>
    <row r="1632" spans="1:7">
      <c r="A1632" s="170">
        <v>7.56</v>
      </c>
      <c r="B1632" s="174"/>
      <c r="C1632" s="180" t="s">
        <v>1566</v>
      </c>
      <c r="D1632" s="168" t="s">
        <v>49</v>
      </c>
      <c r="E1632" s="597">
        <f>E1651</f>
        <v>57.8</v>
      </c>
      <c r="F1632" s="1055"/>
      <c r="G1632" s="756">
        <f t="shared" si="63"/>
        <v>0</v>
      </c>
    </row>
    <row r="1633" spans="1:7">
      <c r="A1633" s="784"/>
      <c r="B1633" s="785" t="s">
        <v>1567</v>
      </c>
      <c r="C1633" s="791" t="s">
        <v>1568</v>
      </c>
      <c r="D1633" s="782"/>
      <c r="E1633" s="790"/>
      <c r="F1633" s="788"/>
      <c r="G1633" s="789"/>
    </row>
    <row r="1634" spans="1:7">
      <c r="A1634" s="170">
        <v>7.57</v>
      </c>
      <c r="B1634" s="174"/>
      <c r="C1634" s="180" t="s">
        <v>1620</v>
      </c>
      <c r="D1634" s="168" t="s">
        <v>49</v>
      </c>
      <c r="E1634" s="597">
        <f>E1631*1.2</f>
        <v>890.4</v>
      </c>
      <c r="F1634" s="1055"/>
      <c r="G1634" s="756">
        <f t="shared" si="63"/>
        <v>0</v>
      </c>
    </row>
    <row r="1635" spans="1:7">
      <c r="A1635" s="784"/>
      <c r="B1635" s="785" t="s">
        <v>1621</v>
      </c>
      <c r="C1635" s="791" t="s">
        <v>1622</v>
      </c>
      <c r="D1635" s="782"/>
      <c r="E1635" s="790"/>
      <c r="F1635" s="788"/>
      <c r="G1635" s="789"/>
    </row>
    <row r="1636" spans="1:7" ht="15" customHeight="1">
      <c r="A1636" s="170">
        <v>7.58</v>
      </c>
      <c r="B1636" s="174"/>
      <c r="C1636" s="180" t="s">
        <v>1623</v>
      </c>
      <c r="D1636" s="168" t="s">
        <v>49</v>
      </c>
      <c r="E1636" s="597">
        <f>E1640</f>
        <v>189</v>
      </c>
      <c r="F1636" s="1055"/>
      <c r="G1636" s="756">
        <f t="shared" si="63"/>
        <v>0</v>
      </c>
    </row>
    <row r="1637" spans="1:7">
      <c r="A1637" s="784"/>
      <c r="B1637" s="785" t="s">
        <v>1571</v>
      </c>
      <c r="C1637" s="791" t="s">
        <v>1624</v>
      </c>
      <c r="D1637" s="782"/>
      <c r="E1637" s="790"/>
      <c r="F1637" s="788"/>
      <c r="G1637" s="789"/>
    </row>
    <row r="1638" spans="1:7">
      <c r="A1638" s="170">
        <v>7.59</v>
      </c>
      <c r="B1638" s="174"/>
      <c r="C1638" s="180" t="s">
        <v>1573</v>
      </c>
      <c r="D1638" s="168" t="s">
        <v>49</v>
      </c>
      <c r="E1638" s="597">
        <v>184</v>
      </c>
      <c r="F1638" s="1055"/>
      <c r="G1638" s="756">
        <f t="shared" si="63"/>
        <v>0</v>
      </c>
    </row>
    <row r="1639" spans="1:7" ht="15" customHeight="1">
      <c r="A1639" s="784"/>
      <c r="B1639" s="785" t="s">
        <v>1574</v>
      </c>
      <c r="C1639" s="791" t="s">
        <v>1575</v>
      </c>
      <c r="D1639" s="782"/>
      <c r="E1639" s="790"/>
      <c r="F1639" s="788"/>
      <c r="G1639" s="789"/>
    </row>
    <row r="1640" spans="1:7" ht="15" customHeight="1">
      <c r="A1640" s="178">
        <v>7.6</v>
      </c>
      <c r="B1640" s="174"/>
      <c r="C1640" s="180" t="s">
        <v>1625</v>
      </c>
      <c r="D1640" s="168" t="s">
        <v>49</v>
      </c>
      <c r="E1640" s="597">
        <f>180+9</f>
        <v>189</v>
      </c>
      <c r="F1640" s="1055"/>
      <c r="G1640" s="756">
        <f t="shared" si="63"/>
        <v>0</v>
      </c>
    </row>
    <row r="1641" spans="1:7" ht="15" customHeight="1">
      <c r="A1641" s="170">
        <v>7.61</v>
      </c>
      <c r="B1641" s="174"/>
      <c r="C1641" s="180" t="s">
        <v>1576</v>
      </c>
      <c r="D1641" s="168" t="s">
        <v>49</v>
      </c>
      <c r="E1641" s="597">
        <v>554</v>
      </c>
      <c r="F1641" s="1055"/>
      <c r="G1641" s="756">
        <f t="shared" si="63"/>
        <v>0</v>
      </c>
    </row>
    <row r="1642" spans="1:7" ht="15" customHeight="1">
      <c r="A1642" s="784"/>
      <c r="B1642" s="785" t="s">
        <v>1578</v>
      </c>
      <c r="C1642" s="791" t="s">
        <v>1579</v>
      </c>
      <c r="D1642" s="782"/>
      <c r="E1642" s="790"/>
      <c r="F1642" s="788"/>
      <c r="G1642" s="789"/>
    </row>
    <row r="1643" spans="1:7" ht="15" customHeight="1">
      <c r="A1643" s="170">
        <v>7.62</v>
      </c>
      <c r="B1643" s="174"/>
      <c r="C1643" s="180" t="s">
        <v>1626</v>
      </c>
      <c r="D1643" s="168" t="s">
        <v>49</v>
      </c>
      <c r="E1643" s="597">
        <f>E1640</f>
        <v>189</v>
      </c>
      <c r="F1643" s="1055"/>
      <c r="G1643" s="756">
        <f t="shared" si="63"/>
        <v>0</v>
      </c>
    </row>
    <row r="1644" spans="1:7">
      <c r="A1644" s="170">
        <v>7.63</v>
      </c>
      <c r="B1644" s="174"/>
      <c r="C1644" s="180" t="s">
        <v>1580</v>
      </c>
      <c r="D1644" s="168" t="s">
        <v>49</v>
      </c>
      <c r="E1644" s="597">
        <v>554</v>
      </c>
      <c r="F1644" s="1055"/>
      <c r="G1644" s="756">
        <f t="shared" si="63"/>
        <v>0</v>
      </c>
    </row>
    <row r="1645" spans="1:7">
      <c r="A1645" s="170">
        <v>7.64</v>
      </c>
      <c r="B1645" s="174"/>
      <c r="C1645" s="195" t="s">
        <v>1581</v>
      </c>
      <c r="D1645" s="168" t="s">
        <v>49</v>
      </c>
      <c r="E1645" s="597">
        <v>24</v>
      </c>
      <c r="F1645" s="1055"/>
      <c r="G1645" s="756">
        <f t="shared" si="63"/>
        <v>0</v>
      </c>
    </row>
    <row r="1646" spans="1:7">
      <c r="A1646" s="784"/>
      <c r="B1646" s="785" t="s">
        <v>1582</v>
      </c>
      <c r="C1646" s="791" t="s">
        <v>1583</v>
      </c>
      <c r="D1646" s="782"/>
      <c r="E1646" s="790"/>
      <c r="F1646" s="788"/>
      <c r="G1646" s="789"/>
    </row>
    <row r="1647" spans="1:7">
      <c r="A1647" s="170">
        <v>7.65</v>
      </c>
      <c r="B1647" s="174"/>
      <c r="C1647" s="180" t="s">
        <v>1584</v>
      </c>
      <c r="D1647" s="168" t="s">
        <v>49</v>
      </c>
      <c r="E1647" s="597">
        <f>E1649</f>
        <v>12</v>
      </c>
      <c r="F1647" s="1055"/>
      <c r="G1647" s="756">
        <f t="shared" si="63"/>
        <v>0</v>
      </c>
    </row>
    <row r="1648" spans="1:7">
      <c r="A1648" s="784"/>
      <c r="B1648" s="785" t="s">
        <v>1585</v>
      </c>
      <c r="C1648" s="791" t="s">
        <v>1586</v>
      </c>
      <c r="D1648" s="782"/>
      <c r="E1648" s="790"/>
      <c r="F1648" s="788"/>
      <c r="G1648" s="789"/>
    </row>
    <row r="1649" spans="1:7">
      <c r="A1649" s="170">
        <v>7.66</v>
      </c>
      <c r="B1649" s="174"/>
      <c r="C1649" s="180" t="s">
        <v>1627</v>
      </c>
      <c r="D1649" s="168" t="s">
        <v>49</v>
      </c>
      <c r="E1649" s="597">
        <v>12</v>
      </c>
      <c r="F1649" s="1055"/>
      <c r="G1649" s="756">
        <f t="shared" si="63"/>
        <v>0</v>
      </c>
    </row>
    <row r="1650" spans="1:7">
      <c r="A1650" s="784"/>
      <c r="B1650" s="785" t="s">
        <v>1588</v>
      </c>
      <c r="C1650" s="791" t="s">
        <v>1589</v>
      </c>
      <c r="D1650" s="782"/>
      <c r="E1650" s="790"/>
      <c r="F1650" s="788"/>
      <c r="G1650" s="789"/>
    </row>
    <row r="1651" spans="1:7">
      <c r="A1651" s="170">
        <v>7.67</v>
      </c>
      <c r="B1651" s="174"/>
      <c r="C1651" s="180" t="s">
        <v>1590</v>
      </c>
      <c r="D1651" s="168" t="s">
        <v>49</v>
      </c>
      <c r="E1651" s="597">
        <v>57.8</v>
      </c>
      <c r="F1651" s="1055"/>
      <c r="G1651" s="756">
        <f t="shared" si="63"/>
        <v>0</v>
      </c>
    </row>
    <row r="1652" spans="1:7">
      <c r="A1652" s="784"/>
      <c r="B1652" s="793" t="s">
        <v>1592</v>
      </c>
      <c r="C1652" s="791" t="s">
        <v>1593</v>
      </c>
      <c r="D1652" s="782"/>
      <c r="E1652" s="790"/>
      <c r="F1652" s="788"/>
      <c r="G1652" s="789"/>
    </row>
    <row r="1653" spans="1:7">
      <c r="A1653" s="144">
        <v>7.68</v>
      </c>
      <c r="B1653" s="183"/>
      <c r="C1653" s="180" t="s">
        <v>1594</v>
      </c>
      <c r="D1653" s="168" t="s">
        <v>49</v>
      </c>
      <c r="E1653" s="168">
        <v>70</v>
      </c>
      <c r="F1653" s="1055"/>
      <c r="G1653" s="756">
        <f t="shared" si="63"/>
        <v>0</v>
      </c>
    </row>
    <row r="1654" spans="1:7" ht="15" customHeight="1">
      <c r="A1654" s="792"/>
      <c r="B1654" s="793" t="s">
        <v>1628</v>
      </c>
      <c r="C1654" s="791" t="s">
        <v>1596</v>
      </c>
      <c r="D1654" s="782"/>
      <c r="E1654" s="782"/>
      <c r="F1654" s="788"/>
      <c r="G1654" s="789"/>
    </row>
    <row r="1655" spans="1:7">
      <c r="A1655" s="144">
        <v>7.69</v>
      </c>
      <c r="B1655" s="183"/>
      <c r="C1655" s="180" t="s">
        <v>1597</v>
      </c>
      <c r="D1655" s="168" t="s">
        <v>557</v>
      </c>
      <c r="E1655" s="168">
        <v>31</v>
      </c>
      <c r="F1655" s="1055"/>
      <c r="G1655" s="756">
        <f t="shared" si="63"/>
        <v>0</v>
      </c>
    </row>
    <row r="1656" spans="1:7">
      <c r="A1656" s="146">
        <v>7.7</v>
      </c>
      <c r="B1656" s="183" t="s">
        <v>1598</v>
      </c>
      <c r="C1656" s="186" t="s">
        <v>1629</v>
      </c>
      <c r="D1656" s="185" t="s">
        <v>49</v>
      </c>
      <c r="E1656" s="168">
        <v>18.2</v>
      </c>
      <c r="F1656" s="1055"/>
      <c r="G1656" s="756">
        <f t="shared" si="63"/>
        <v>0</v>
      </c>
    </row>
    <row r="1657" spans="1:7">
      <c r="A1657" s="792"/>
      <c r="B1657" s="793" t="s">
        <v>1600</v>
      </c>
      <c r="C1657" s="796" t="s">
        <v>1601</v>
      </c>
      <c r="D1657" s="795"/>
      <c r="E1657" s="782"/>
      <c r="F1657" s="788"/>
      <c r="G1657" s="789"/>
    </row>
    <row r="1658" spans="1:7" ht="15" customHeight="1">
      <c r="A1658" s="144">
        <v>7.71</v>
      </c>
      <c r="B1658" s="183"/>
      <c r="C1658" s="186" t="s">
        <v>1602</v>
      </c>
      <c r="D1658" s="185" t="s">
        <v>57</v>
      </c>
      <c r="E1658" s="168">
        <v>10</v>
      </c>
      <c r="F1658" s="1055"/>
      <c r="G1658" s="756">
        <f t="shared" si="63"/>
        <v>0</v>
      </c>
    </row>
    <row r="1659" spans="1:7">
      <c r="A1659" s="792"/>
      <c r="B1659" s="793" t="s">
        <v>1603</v>
      </c>
      <c r="C1659" s="794" t="s">
        <v>1604</v>
      </c>
      <c r="D1659" s="795"/>
      <c r="E1659" s="782"/>
      <c r="F1659" s="788"/>
      <c r="G1659" s="789"/>
    </row>
    <row r="1660" spans="1:7" ht="15" customHeight="1">
      <c r="A1660" s="144">
        <v>7.72</v>
      </c>
      <c r="B1660" s="183"/>
      <c r="C1660" s="186" t="s">
        <v>1605</v>
      </c>
      <c r="D1660" s="185" t="s">
        <v>57</v>
      </c>
      <c r="E1660" s="168">
        <v>21</v>
      </c>
      <c r="F1660" s="1055"/>
      <c r="G1660" s="756">
        <f t="shared" si="63"/>
        <v>0</v>
      </c>
    </row>
    <row r="1661" spans="1:7">
      <c r="A1661" s="792"/>
      <c r="B1661" s="782" t="s">
        <v>1606</v>
      </c>
      <c r="C1661" s="791" t="s">
        <v>1607</v>
      </c>
      <c r="D1661" s="782"/>
      <c r="E1661" s="782"/>
      <c r="F1661" s="788"/>
      <c r="G1661" s="789"/>
    </row>
    <row r="1662" spans="1:7">
      <c r="A1662" s="144">
        <v>7.73</v>
      </c>
      <c r="B1662" s="168"/>
      <c r="C1662" s="180" t="s">
        <v>1608</v>
      </c>
      <c r="D1662" s="168" t="s">
        <v>557</v>
      </c>
      <c r="E1662" s="598">
        <v>27</v>
      </c>
      <c r="F1662" s="1055"/>
      <c r="G1662" s="756">
        <f t="shared" si="63"/>
        <v>0</v>
      </c>
    </row>
    <row r="1663" spans="1:7">
      <c r="A1663" s="144">
        <v>7.74</v>
      </c>
      <c r="B1663" s="168"/>
      <c r="C1663" s="180" t="s">
        <v>1609</v>
      </c>
      <c r="D1663" s="168" t="s">
        <v>557</v>
      </c>
      <c r="E1663" s="168">
        <v>233</v>
      </c>
      <c r="F1663" s="1055"/>
      <c r="G1663" s="756">
        <f t="shared" si="63"/>
        <v>0</v>
      </c>
    </row>
    <row r="1664" spans="1:7">
      <c r="A1664" s="792"/>
      <c r="B1664" s="782" t="s">
        <v>1610</v>
      </c>
      <c r="C1664" s="791" t="s">
        <v>1611</v>
      </c>
      <c r="D1664" s="782"/>
      <c r="E1664" s="782"/>
      <c r="F1664" s="788"/>
      <c r="G1664" s="789"/>
    </row>
    <row r="1665" spans="1:7">
      <c r="A1665" s="144">
        <v>7.75</v>
      </c>
      <c r="B1665" s="168"/>
      <c r="C1665" s="180" t="s">
        <v>1612</v>
      </c>
      <c r="D1665" s="168" t="s">
        <v>557</v>
      </c>
      <c r="E1665" s="168">
        <v>21.4</v>
      </c>
      <c r="F1665" s="1055"/>
      <c r="G1665" s="756">
        <f t="shared" si="63"/>
        <v>0</v>
      </c>
    </row>
    <row r="1666" spans="1:7" ht="30" customHeight="1" thickBot="1">
      <c r="A1666" s="1168">
        <v>7.76</v>
      </c>
      <c r="B1666" s="1169" t="s">
        <v>1615</v>
      </c>
      <c r="C1666" s="1173" t="s">
        <v>1616</v>
      </c>
      <c r="D1666" s="1171" t="s">
        <v>49</v>
      </c>
      <c r="E1666" s="1171">
        <v>64.8</v>
      </c>
      <c r="F1666" s="1063"/>
      <c r="G1666" s="810">
        <f t="shared" si="63"/>
        <v>0</v>
      </c>
    </row>
    <row r="1667" spans="1:7" ht="15.75" thickBot="1">
      <c r="A1667" s="601"/>
      <c r="B1667" s="602"/>
      <c r="C1667" s="603"/>
      <c r="D1667" s="602"/>
      <c r="E1667" s="602"/>
      <c r="F1667" s="853" t="s">
        <v>1841</v>
      </c>
      <c r="G1667" s="807">
        <f>SUM(G1610:G1666)</f>
        <v>0</v>
      </c>
    </row>
    <row r="1668" spans="1:7" ht="15" customHeight="1">
      <c r="A1668" s="1758" t="s">
        <v>1630</v>
      </c>
      <c r="B1668" s="1759"/>
      <c r="C1668" s="1759"/>
      <c r="D1668" s="1759"/>
      <c r="E1668" s="1759"/>
      <c r="F1668" s="1759"/>
      <c r="G1668" s="1760"/>
    </row>
    <row r="1669" spans="1:7" ht="15" customHeight="1">
      <c r="A1669" s="1758"/>
      <c r="B1669" s="1759"/>
      <c r="C1669" s="1759"/>
      <c r="D1669" s="1759"/>
      <c r="E1669" s="1759"/>
      <c r="F1669" s="1759"/>
      <c r="G1669" s="1760"/>
    </row>
    <row r="1670" spans="1:7" ht="15" customHeight="1">
      <c r="A1670" s="779"/>
      <c r="B1670" s="780" t="s">
        <v>1536</v>
      </c>
      <c r="C1670" s="781" t="s">
        <v>1721</v>
      </c>
      <c r="D1670" s="782"/>
      <c r="E1670" s="782"/>
      <c r="F1670" s="783"/>
      <c r="G1670" s="296"/>
    </row>
    <row r="1671" spans="1:7" ht="15" customHeight="1">
      <c r="A1671" s="170">
        <v>7.77</v>
      </c>
      <c r="B1671" s="594"/>
      <c r="C1671" s="595" t="s">
        <v>1537</v>
      </c>
      <c r="D1671" s="168" t="s">
        <v>26</v>
      </c>
      <c r="E1671" s="596">
        <v>0.115</v>
      </c>
      <c r="F1671" s="1055"/>
      <c r="G1671" s="756">
        <f t="shared" ref="G1671" si="64">E1671*F1671</f>
        <v>0</v>
      </c>
    </row>
    <row r="1672" spans="1:7">
      <c r="A1672" s="784"/>
      <c r="B1672" s="785" t="s">
        <v>1541</v>
      </c>
      <c r="C1672" s="786" t="s">
        <v>1542</v>
      </c>
      <c r="D1672" s="782"/>
      <c r="E1672" s="790"/>
      <c r="F1672" s="788"/>
      <c r="G1672" s="789"/>
    </row>
    <row r="1673" spans="1:7">
      <c r="A1673" s="170">
        <v>7.78</v>
      </c>
      <c r="B1673" s="174"/>
      <c r="C1673" s="179" t="s">
        <v>1543</v>
      </c>
      <c r="D1673" s="168" t="s">
        <v>49</v>
      </c>
      <c r="E1673" s="597">
        <v>46</v>
      </c>
      <c r="F1673" s="1055"/>
      <c r="G1673" s="756">
        <f t="shared" ref="G1673:G1729" si="65">E1673*F1673</f>
        <v>0</v>
      </c>
    </row>
    <row r="1674" spans="1:7" ht="15" customHeight="1">
      <c r="A1674" s="170">
        <v>7.79</v>
      </c>
      <c r="B1674" s="174"/>
      <c r="C1674" s="194" t="s">
        <v>1544</v>
      </c>
      <c r="D1674" s="168" t="s">
        <v>49</v>
      </c>
      <c r="E1674" s="597">
        <f>613+26</f>
        <v>639</v>
      </c>
      <c r="F1674" s="1055"/>
      <c r="G1674" s="756">
        <f t="shared" si="65"/>
        <v>0</v>
      </c>
    </row>
    <row r="1675" spans="1:7">
      <c r="A1675" s="178">
        <v>7.8</v>
      </c>
      <c r="B1675" s="174"/>
      <c r="C1675" s="194" t="s">
        <v>1545</v>
      </c>
      <c r="D1675" s="168" t="s">
        <v>49</v>
      </c>
      <c r="E1675" s="597">
        <v>81</v>
      </c>
      <c r="F1675" s="1055"/>
      <c r="G1675" s="756">
        <f t="shared" si="65"/>
        <v>0</v>
      </c>
    </row>
    <row r="1676" spans="1:7" ht="15" customHeight="1">
      <c r="A1676" s="170">
        <v>7.81</v>
      </c>
      <c r="B1676" s="174"/>
      <c r="C1676" s="194" t="s">
        <v>1631</v>
      </c>
      <c r="D1676" s="168" t="s">
        <v>557</v>
      </c>
      <c r="E1676" s="597">
        <v>21.5</v>
      </c>
      <c r="F1676" s="1055"/>
      <c r="G1676" s="756">
        <f t="shared" si="65"/>
        <v>0</v>
      </c>
    </row>
    <row r="1677" spans="1:7" ht="16.5" customHeight="1">
      <c r="A1677" s="170">
        <v>7.82</v>
      </c>
      <c r="B1677" s="174"/>
      <c r="C1677" s="194" t="s">
        <v>1632</v>
      </c>
      <c r="D1677" s="168" t="s">
        <v>557</v>
      </c>
      <c r="E1677" s="597">
        <v>8</v>
      </c>
      <c r="F1677" s="1055"/>
      <c r="G1677" s="756">
        <f t="shared" si="65"/>
        <v>0</v>
      </c>
    </row>
    <row r="1678" spans="1:7">
      <c r="A1678" s="170">
        <v>7.83</v>
      </c>
      <c r="B1678" s="174"/>
      <c r="C1678" s="194" t="s">
        <v>1547</v>
      </c>
      <c r="D1678" s="168" t="s">
        <v>557</v>
      </c>
      <c r="E1678" s="597">
        <v>11</v>
      </c>
      <c r="F1678" s="1055"/>
      <c r="G1678" s="756">
        <f t="shared" si="65"/>
        <v>0</v>
      </c>
    </row>
    <row r="1679" spans="1:7">
      <c r="A1679" s="170">
        <v>7.84</v>
      </c>
      <c r="B1679" s="174"/>
      <c r="C1679" s="179" t="s">
        <v>1619</v>
      </c>
      <c r="D1679" s="168" t="s">
        <v>105</v>
      </c>
      <c r="E1679" s="597">
        <v>7</v>
      </c>
      <c r="F1679" s="1055"/>
      <c r="G1679" s="756">
        <f t="shared" si="65"/>
        <v>0</v>
      </c>
    </row>
    <row r="1680" spans="1:7" ht="25.5">
      <c r="A1680" s="170">
        <v>7.85</v>
      </c>
      <c r="B1680" s="174"/>
      <c r="C1680" s="179" t="s">
        <v>1550</v>
      </c>
      <c r="D1680" s="168" t="s">
        <v>1551</v>
      </c>
      <c r="E1680" s="597">
        <f>23.37+61</f>
        <v>84.37</v>
      </c>
      <c r="F1680" s="1055"/>
      <c r="G1680" s="756">
        <f>E1680*F1680</f>
        <v>0</v>
      </c>
    </row>
    <row r="1681" spans="1:7">
      <c r="A1681" s="784"/>
      <c r="B1681" s="785" t="s">
        <v>1552</v>
      </c>
      <c r="C1681" s="791" t="s">
        <v>1553</v>
      </c>
      <c r="D1681" s="782"/>
      <c r="E1681" s="790"/>
      <c r="F1681" s="788"/>
      <c r="G1681" s="789"/>
    </row>
    <row r="1682" spans="1:7">
      <c r="A1682" s="170">
        <v>7.86</v>
      </c>
      <c r="B1682" s="174"/>
      <c r="C1682" s="180" t="s">
        <v>1554</v>
      </c>
      <c r="D1682" s="168" t="s">
        <v>24</v>
      </c>
      <c r="E1682" s="597">
        <v>272</v>
      </c>
      <c r="F1682" s="1055"/>
      <c r="G1682" s="756">
        <f t="shared" si="65"/>
        <v>0</v>
      </c>
    </row>
    <row r="1683" spans="1:7">
      <c r="A1683" s="784"/>
      <c r="B1683" s="785" t="s">
        <v>1555</v>
      </c>
      <c r="C1683" s="791" t="s">
        <v>1556</v>
      </c>
      <c r="D1683" s="782" t="s">
        <v>24</v>
      </c>
      <c r="E1683" s="790"/>
      <c r="F1683" s="788"/>
      <c r="G1683" s="789"/>
    </row>
    <row r="1684" spans="1:7">
      <c r="A1684" s="170">
        <v>7.87</v>
      </c>
      <c r="B1684" s="174"/>
      <c r="C1684" s="180" t="s">
        <v>1557</v>
      </c>
      <c r="D1684" s="168" t="s">
        <v>24</v>
      </c>
      <c r="E1684" s="597">
        <v>7</v>
      </c>
      <c r="F1684" s="1055"/>
      <c r="G1684" s="756">
        <f t="shared" si="65"/>
        <v>0</v>
      </c>
    </row>
    <row r="1685" spans="1:7">
      <c r="A1685" s="784"/>
      <c r="B1685" s="785" t="s">
        <v>1633</v>
      </c>
      <c r="C1685" s="791" t="s">
        <v>1634</v>
      </c>
      <c r="D1685" s="782"/>
      <c r="E1685" s="790"/>
      <c r="F1685" s="788"/>
      <c r="G1685" s="789"/>
    </row>
    <row r="1686" spans="1:7">
      <c r="A1686" s="170">
        <v>7.88</v>
      </c>
      <c r="B1686" s="174"/>
      <c r="C1686" s="180" t="s">
        <v>1635</v>
      </c>
      <c r="D1686" s="168" t="s">
        <v>28</v>
      </c>
      <c r="E1686" s="597">
        <v>28</v>
      </c>
      <c r="F1686" s="1055"/>
      <c r="G1686" s="756">
        <f>E1686*F1686</f>
        <v>0</v>
      </c>
    </row>
    <row r="1687" spans="1:7">
      <c r="A1687" s="784"/>
      <c r="B1687" s="785" t="s">
        <v>1558</v>
      </c>
      <c r="C1687" s="791" t="s">
        <v>1559</v>
      </c>
      <c r="D1687" s="782"/>
      <c r="E1687" s="790"/>
      <c r="F1687" s="788"/>
      <c r="G1687" s="789"/>
    </row>
    <row r="1688" spans="1:7">
      <c r="A1688" s="170">
        <v>7.89</v>
      </c>
      <c r="B1688" s="174"/>
      <c r="C1688" s="180" t="s">
        <v>1560</v>
      </c>
      <c r="D1688" s="168" t="s">
        <v>49</v>
      </c>
      <c r="E1688" s="597">
        <f>E1705+E1706+E1707+E1698</f>
        <v>886</v>
      </c>
      <c r="F1688" s="1055"/>
      <c r="G1688" s="756">
        <f t="shared" si="65"/>
        <v>0</v>
      </c>
    </row>
    <row r="1689" spans="1:7" ht="15" customHeight="1">
      <c r="A1689" s="178">
        <v>7.9</v>
      </c>
      <c r="B1689" s="174"/>
      <c r="C1689" s="180" t="s">
        <v>1561</v>
      </c>
      <c r="D1689" s="168" t="s">
        <v>49</v>
      </c>
      <c r="E1689" s="597">
        <f>E1692</f>
        <v>603</v>
      </c>
      <c r="F1689" s="1055"/>
      <c r="G1689" s="756">
        <f t="shared" si="65"/>
        <v>0</v>
      </c>
    </row>
    <row r="1690" spans="1:7" ht="15" customHeight="1">
      <c r="A1690" s="170">
        <v>7.91</v>
      </c>
      <c r="B1690" s="174"/>
      <c r="C1690" s="180" t="s">
        <v>1562</v>
      </c>
      <c r="D1690" s="168" t="s">
        <v>49</v>
      </c>
      <c r="E1690" s="597">
        <f>E1688+E1689</f>
        <v>1489</v>
      </c>
      <c r="F1690" s="1055"/>
      <c r="G1690" s="756">
        <f t="shared" si="65"/>
        <v>0</v>
      </c>
    </row>
    <row r="1691" spans="1:7">
      <c r="A1691" s="784"/>
      <c r="B1691" s="785" t="s">
        <v>1563</v>
      </c>
      <c r="C1691" s="791" t="s">
        <v>1564</v>
      </c>
      <c r="D1691" s="782"/>
      <c r="E1691" s="790"/>
      <c r="F1691" s="788"/>
      <c r="G1691" s="789"/>
    </row>
    <row r="1692" spans="1:7">
      <c r="A1692" s="170">
        <v>7.92</v>
      </c>
      <c r="B1692" s="174"/>
      <c r="C1692" s="180" t="s">
        <v>1565</v>
      </c>
      <c r="D1692" s="168" t="s">
        <v>49</v>
      </c>
      <c r="E1692" s="597">
        <f>270+333</f>
        <v>603</v>
      </c>
      <c r="F1692" s="1055"/>
      <c r="G1692" s="756">
        <f t="shared" si="65"/>
        <v>0</v>
      </c>
    </row>
    <row r="1693" spans="1:7" ht="15" customHeight="1">
      <c r="A1693" s="170">
        <v>7.93</v>
      </c>
      <c r="B1693" s="174"/>
      <c r="C1693" s="180" t="s">
        <v>1566</v>
      </c>
      <c r="D1693" s="168" t="s">
        <v>49</v>
      </c>
      <c r="E1693" s="597">
        <f>E1713+E1714</f>
        <v>237</v>
      </c>
      <c r="F1693" s="1055"/>
      <c r="G1693" s="756">
        <f t="shared" si="65"/>
        <v>0</v>
      </c>
    </row>
    <row r="1694" spans="1:7">
      <c r="A1694" s="784"/>
      <c r="B1694" s="785" t="s">
        <v>1567</v>
      </c>
      <c r="C1694" s="791" t="s">
        <v>1568</v>
      </c>
      <c r="D1694" s="782"/>
      <c r="E1694" s="790"/>
      <c r="F1694" s="788"/>
      <c r="G1694" s="789"/>
    </row>
    <row r="1695" spans="1:7" ht="15" customHeight="1">
      <c r="A1695" s="170">
        <v>7.94</v>
      </c>
      <c r="B1695" s="174"/>
      <c r="C1695" s="180" t="s">
        <v>1636</v>
      </c>
      <c r="D1695" s="168" t="s">
        <v>49</v>
      </c>
      <c r="E1695" s="597">
        <f>(E1702+E1714)*1.2</f>
        <v>337.2</v>
      </c>
      <c r="F1695" s="1055"/>
      <c r="G1695" s="756">
        <f t="shared" si="65"/>
        <v>0</v>
      </c>
    </row>
    <row r="1696" spans="1:7" ht="15" customHeight="1">
      <c r="A1696" s="170">
        <v>7.95</v>
      </c>
      <c r="B1696" s="174"/>
      <c r="C1696" s="180" t="s">
        <v>1637</v>
      </c>
      <c r="D1696" s="168" t="s">
        <v>49</v>
      </c>
      <c r="E1696" s="597">
        <f>(E1703+E1713)*1.02</f>
        <v>570.18000000000006</v>
      </c>
      <c r="F1696" s="1055"/>
      <c r="G1696" s="756">
        <f t="shared" si="65"/>
        <v>0</v>
      </c>
    </row>
    <row r="1697" spans="1:7">
      <c r="A1697" s="784"/>
      <c r="B1697" s="785" t="s">
        <v>1621</v>
      </c>
      <c r="C1697" s="791" t="s">
        <v>1622</v>
      </c>
      <c r="D1697" s="782"/>
      <c r="E1697" s="790"/>
      <c r="F1697" s="788"/>
      <c r="G1697" s="789"/>
    </row>
    <row r="1698" spans="1:7">
      <c r="A1698" s="170">
        <v>7.96</v>
      </c>
      <c r="B1698" s="174"/>
      <c r="C1698" s="180" t="s">
        <v>1623</v>
      </c>
      <c r="D1698" s="168" t="s">
        <v>49</v>
      </c>
      <c r="E1698" s="597">
        <v>270</v>
      </c>
      <c r="F1698" s="1055"/>
      <c r="G1698" s="756">
        <f t="shared" si="65"/>
        <v>0</v>
      </c>
    </row>
    <row r="1699" spans="1:7">
      <c r="A1699" s="784"/>
      <c r="B1699" s="785" t="s">
        <v>1571</v>
      </c>
      <c r="C1699" s="791" t="s">
        <v>1572</v>
      </c>
      <c r="D1699" s="782"/>
      <c r="E1699" s="790"/>
      <c r="F1699" s="788"/>
      <c r="G1699" s="789"/>
    </row>
    <row r="1700" spans="1:7">
      <c r="A1700" s="170">
        <v>7.97</v>
      </c>
      <c r="B1700" s="174"/>
      <c r="C1700" s="180" t="s">
        <v>1573</v>
      </c>
      <c r="D1700" s="168" t="s">
        <v>49</v>
      </c>
      <c r="E1700" s="597">
        <v>60</v>
      </c>
      <c r="F1700" s="1055"/>
      <c r="G1700" s="756">
        <f t="shared" si="65"/>
        <v>0</v>
      </c>
    </row>
    <row r="1701" spans="1:7" ht="15" customHeight="1">
      <c r="A1701" s="784"/>
      <c r="B1701" s="785" t="s">
        <v>1574</v>
      </c>
      <c r="C1701" s="791" t="s">
        <v>1575</v>
      </c>
      <c r="D1701" s="782"/>
      <c r="E1701" s="790"/>
      <c r="F1701" s="788"/>
      <c r="G1701" s="789"/>
    </row>
    <row r="1702" spans="1:7">
      <c r="A1702" s="170">
        <v>7.98</v>
      </c>
      <c r="B1702" s="174"/>
      <c r="C1702" s="180" t="s">
        <v>1625</v>
      </c>
      <c r="D1702" s="168" t="s">
        <v>49</v>
      </c>
      <c r="E1702" s="597">
        <v>270</v>
      </c>
      <c r="F1702" s="1055"/>
      <c r="G1702" s="756">
        <f t="shared" si="65"/>
        <v>0</v>
      </c>
    </row>
    <row r="1703" spans="1:7" ht="15" customHeight="1">
      <c r="A1703" s="170">
        <v>7.99</v>
      </c>
      <c r="B1703" s="174"/>
      <c r="C1703" s="180" t="s">
        <v>1576</v>
      </c>
      <c r="D1703" s="168" t="s">
        <v>49</v>
      </c>
      <c r="E1703" s="597">
        <v>333</v>
      </c>
      <c r="F1703" s="1055"/>
      <c r="G1703" s="756">
        <f t="shared" si="65"/>
        <v>0</v>
      </c>
    </row>
    <row r="1704" spans="1:7" ht="15" customHeight="1">
      <c r="A1704" s="784"/>
      <c r="B1704" s="785" t="s">
        <v>1578</v>
      </c>
      <c r="C1704" s="791" t="s">
        <v>1579</v>
      </c>
      <c r="D1704" s="782"/>
      <c r="E1704" s="790"/>
      <c r="F1704" s="788"/>
      <c r="G1704" s="789"/>
    </row>
    <row r="1705" spans="1:7">
      <c r="A1705" s="196">
        <v>7.1</v>
      </c>
      <c r="B1705" s="174"/>
      <c r="C1705" s="180" t="s">
        <v>1626</v>
      </c>
      <c r="D1705" s="168" t="s">
        <v>49</v>
      </c>
      <c r="E1705" s="597">
        <v>270</v>
      </c>
      <c r="F1705" s="1055"/>
      <c r="G1705" s="756">
        <f t="shared" si="65"/>
        <v>0</v>
      </c>
    </row>
    <row r="1706" spans="1:7">
      <c r="A1706" s="170">
        <v>7.101</v>
      </c>
      <c r="B1706" s="174"/>
      <c r="C1706" s="180" t="s">
        <v>1580</v>
      </c>
      <c r="D1706" s="168" t="s">
        <v>49</v>
      </c>
      <c r="E1706" s="597">
        <v>333</v>
      </c>
      <c r="F1706" s="1055"/>
      <c r="G1706" s="756">
        <f t="shared" si="65"/>
        <v>0</v>
      </c>
    </row>
    <row r="1707" spans="1:7">
      <c r="A1707" s="170">
        <v>7.1020000000000003</v>
      </c>
      <c r="B1707" s="174"/>
      <c r="C1707" s="197" t="s">
        <v>1638</v>
      </c>
      <c r="D1707" s="168" t="s">
        <v>49</v>
      </c>
      <c r="E1707" s="597">
        <v>13</v>
      </c>
      <c r="F1707" s="1055"/>
      <c r="G1707" s="756">
        <f t="shared" si="65"/>
        <v>0</v>
      </c>
    </row>
    <row r="1708" spans="1:7">
      <c r="A1708" s="784"/>
      <c r="B1708" s="785" t="s">
        <v>1582</v>
      </c>
      <c r="C1708" s="791" t="s">
        <v>1583</v>
      </c>
      <c r="D1708" s="782"/>
      <c r="E1708" s="790"/>
      <c r="F1708" s="788"/>
      <c r="G1708" s="789"/>
    </row>
    <row r="1709" spans="1:7">
      <c r="A1709" s="170">
        <v>7.1029999999999998</v>
      </c>
      <c r="B1709" s="174"/>
      <c r="C1709" s="180" t="s">
        <v>1584</v>
      </c>
      <c r="D1709" s="168" t="s">
        <v>49</v>
      </c>
      <c r="E1709" s="597">
        <v>26</v>
      </c>
      <c r="F1709" s="1055"/>
      <c r="G1709" s="756">
        <f t="shared" si="65"/>
        <v>0</v>
      </c>
    </row>
    <row r="1710" spans="1:7">
      <c r="A1710" s="784"/>
      <c r="B1710" s="785" t="s">
        <v>1585</v>
      </c>
      <c r="C1710" s="791" t="s">
        <v>1586</v>
      </c>
      <c r="D1710" s="782"/>
      <c r="E1710" s="790"/>
      <c r="F1710" s="788"/>
      <c r="G1710" s="789"/>
    </row>
    <row r="1711" spans="1:7">
      <c r="A1711" s="170">
        <v>7.1040000000000001</v>
      </c>
      <c r="B1711" s="174"/>
      <c r="C1711" s="180" t="s">
        <v>1627</v>
      </c>
      <c r="D1711" s="168" t="s">
        <v>49</v>
      </c>
      <c r="E1711" s="597">
        <v>13</v>
      </c>
      <c r="F1711" s="1055"/>
      <c r="G1711" s="756">
        <f t="shared" si="65"/>
        <v>0</v>
      </c>
    </row>
    <row r="1712" spans="1:7">
      <c r="A1712" s="784"/>
      <c r="B1712" s="785" t="s">
        <v>1588</v>
      </c>
      <c r="C1712" s="791" t="s">
        <v>1589</v>
      </c>
      <c r="D1712" s="782"/>
      <c r="E1712" s="790"/>
      <c r="F1712" s="788"/>
      <c r="G1712" s="789"/>
    </row>
    <row r="1713" spans="1:7">
      <c r="A1713" s="170">
        <v>7.1050000000000004</v>
      </c>
      <c r="B1713" s="174"/>
      <c r="C1713" s="180" t="s">
        <v>1590</v>
      </c>
      <c r="D1713" s="168" t="s">
        <v>49</v>
      </c>
      <c r="E1713" s="597">
        <v>226</v>
      </c>
      <c r="F1713" s="1055"/>
      <c r="G1713" s="756">
        <f t="shared" si="65"/>
        <v>0</v>
      </c>
    </row>
    <row r="1714" spans="1:7">
      <c r="A1714" s="170">
        <v>7.1059999999999999</v>
      </c>
      <c r="B1714" s="174"/>
      <c r="C1714" s="180" t="s">
        <v>1591</v>
      </c>
      <c r="D1714" s="168" t="s">
        <v>49</v>
      </c>
      <c r="E1714" s="597">
        <v>11</v>
      </c>
      <c r="F1714" s="1055"/>
      <c r="G1714" s="756">
        <f t="shared" si="65"/>
        <v>0</v>
      </c>
    </row>
    <row r="1715" spans="1:7">
      <c r="A1715" s="784"/>
      <c r="B1715" s="785" t="s">
        <v>1592</v>
      </c>
      <c r="C1715" s="791" t="s">
        <v>1639</v>
      </c>
      <c r="D1715" s="782"/>
      <c r="E1715" s="803"/>
      <c r="F1715" s="788"/>
      <c r="G1715" s="789"/>
    </row>
    <row r="1716" spans="1:7" ht="15" customHeight="1">
      <c r="A1716" s="1161">
        <v>7.1070000000000002</v>
      </c>
      <c r="B1716" s="1162"/>
      <c r="C1716" s="1166" t="s">
        <v>1987</v>
      </c>
      <c r="D1716" s="1158" t="s">
        <v>557</v>
      </c>
      <c r="E1716" s="1167">
        <v>139</v>
      </c>
      <c r="F1716" s="1055"/>
      <c r="G1716" s="756">
        <f t="shared" si="65"/>
        <v>0</v>
      </c>
    </row>
    <row r="1717" spans="1:7">
      <c r="A1717" s="170">
        <v>7.1079999999999997</v>
      </c>
      <c r="B1717" s="174"/>
      <c r="C1717" s="198" t="s">
        <v>1641</v>
      </c>
      <c r="D1717" s="168" t="s">
        <v>28</v>
      </c>
      <c r="E1717" s="604">
        <v>5</v>
      </c>
      <c r="F1717" s="1055"/>
      <c r="G1717" s="756">
        <f>E1717*F1717</f>
        <v>0</v>
      </c>
    </row>
    <row r="1718" spans="1:7" ht="15" customHeight="1">
      <c r="A1718" s="784"/>
      <c r="B1718" s="793" t="s">
        <v>1595</v>
      </c>
      <c r="C1718" s="791" t="s">
        <v>1596</v>
      </c>
      <c r="D1718" s="782"/>
      <c r="E1718" s="790"/>
      <c r="F1718" s="788"/>
      <c r="G1718" s="789"/>
    </row>
    <row r="1719" spans="1:7">
      <c r="A1719" s="170">
        <v>7.109</v>
      </c>
      <c r="B1719" s="168"/>
      <c r="C1719" s="180" t="s">
        <v>1597</v>
      </c>
      <c r="D1719" s="168" t="s">
        <v>557</v>
      </c>
      <c r="E1719" s="597">
        <v>46</v>
      </c>
      <c r="F1719" s="1055"/>
      <c r="G1719" s="756">
        <f t="shared" si="65"/>
        <v>0</v>
      </c>
    </row>
    <row r="1720" spans="1:7">
      <c r="A1720" s="196">
        <v>7.11</v>
      </c>
      <c r="B1720" s="183" t="s">
        <v>1598</v>
      </c>
      <c r="C1720" s="186" t="s">
        <v>1629</v>
      </c>
      <c r="D1720" s="168" t="s">
        <v>49</v>
      </c>
      <c r="E1720" s="605">
        <v>13.7</v>
      </c>
      <c r="F1720" s="1055"/>
      <c r="G1720" s="756">
        <f t="shared" si="65"/>
        <v>0</v>
      </c>
    </row>
    <row r="1721" spans="1:7">
      <c r="A1721" s="784"/>
      <c r="B1721" s="793" t="s">
        <v>1600</v>
      </c>
      <c r="C1721" s="796" t="s">
        <v>1601</v>
      </c>
      <c r="D1721" s="782"/>
      <c r="E1721" s="790"/>
      <c r="F1721" s="788"/>
      <c r="G1721" s="789"/>
    </row>
    <row r="1722" spans="1:7" ht="15" customHeight="1">
      <c r="A1722" s="170">
        <v>7.1109999999999998</v>
      </c>
      <c r="B1722" s="183"/>
      <c r="C1722" s="186" t="s">
        <v>1602</v>
      </c>
      <c r="D1722" s="168" t="s">
        <v>105</v>
      </c>
      <c r="E1722" s="597">
        <v>12</v>
      </c>
      <c r="F1722" s="1055"/>
      <c r="G1722" s="756">
        <f t="shared" si="65"/>
        <v>0</v>
      </c>
    </row>
    <row r="1723" spans="1:7">
      <c r="A1723" s="784"/>
      <c r="B1723" s="793" t="s">
        <v>1603</v>
      </c>
      <c r="C1723" s="794" t="s">
        <v>1604</v>
      </c>
      <c r="D1723" s="782"/>
      <c r="E1723" s="790"/>
      <c r="F1723" s="788"/>
      <c r="G1723" s="789"/>
    </row>
    <row r="1724" spans="1:7" ht="15" customHeight="1">
      <c r="A1724" s="170">
        <v>7.1120000000000001</v>
      </c>
      <c r="B1724" s="183"/>
      <c r="C1724" s="186" t="s">
        <v>1605</v>
      </c>
      <c r="D1724" s="168" t="s">
        <v>105</v>
      </c>
      <c r="E1724" s="597">
        <v>17</v>
      </c>
      <c r="F1724" s="1055"/>
      <c r="G1724" s="756">
        <f t="shared" si="65"/>
        <v>0</v>
      </c>
    </row>
    <row r="1725" spans="1:7">
      <c r="A1725" s="792"/>
      <c r="B1725" s="782" t="s">
        <v>1606</v>
      </c>
      <c r="C1725" s="791" t="s">
        <v>1607</v>
      </c>
      <c r="D1725" s="782"/>
      <c r="E1725" s="782"/>
      <c r="F1725" s="788"/>
      <c r="G1725" s="789"/>
    </row>
    <row r="1726" spans="1:7">
      <c r="A1726" s="144">
        <v>7.1130000000000004</v>
      </c>
      <c r="B1726" s="168"/>
      <c r="C1726" s="180" t="s">
        <v>1608</v>
      </c>
      <c r="D1726" s="168" t="s">
        <v>557</v>
      </c>
      <c r="E1726" s="598">
        <v>122</v>
      </c>
      <c r="F1726" s="1055"/>
      <c r="G1726" s="756">
        <f t="shared" si="65"/>
        <v>0</v>
      </c>
    </row>
    <row r="1727" spans="1:7">
      <c r="A1727" s="792"/>
      <c r="B1727" s="782" t="s">
        <v>1610</v>
      </c>
      <c r="C1727" s="791" t="s">
        <v>1611</v>
      </c>
      <c r="D1727" s="782"/>
      <c r="E1727" s="782"/>
      <c r="F1727" s="788"/>
      <c r="G1727" s="789"/>
    </row>
    <row r="1728" spans="1:7">
      <c r="A1728" s="144">
        <v>7.1139999999999999</v>
      </c>
      <c r="B1728" s="168"/>
      <c r="C1728" s="180" t="s">
        <v>1612</v>
      </c>
      <c r="D1728" s="168" t="s">
        <v>557</v>
      </c>
      <c r="E1728" s="168">
        <v>105</v>
      </c>
      <c r="F1728" s="1055"/>
      <c r="G1728" s="756">
        <f t="shared" si="65"/>
        <v>0</v>
      </c>
    </row>
    <row r="1729" spans="1:7" ht="30" customHeight="1" thickBot="1">
      <c r="A1729" s="1168">
        <v>7.1150000000000002</v>
      </c>
      <c r="B1729" s="1169" t="s">
        <v>1615</v>
      </c>
      <c r="C1729" s="1174" t="s">
        <v>1616</v>
      </c>
      <c r="D1729" s="1171" t="s">
        <v>49</v>
      </c>
      <c r="E1729" s="1171">
        <v>97.2</v>
      </c>
      <c r="F1729" s="1063"/>
      <c r="G1729" s="811">
        <f t="shared" si="65"/>
        <v>0</v>
      </c>
    </row>
    <row r="1730" spans="1:7" ht="15.75" thickBot="1">
      <c r="A1730" s="601"/>
      <c r="B1730" s="602"/>
      <c r="C1730" s="603"/>
      <c r="D1730" s="600"/>
      <c r="E1730" s="600"/>
      <c r="F1730" s="853" t="s">
        <v>1841</v>
      </c>
      <c r="G1730" s="808">
        <f>SUM(G1671:G1729)</f>
        <v>0</v>
      </c>
    </row>
    <row r="1731" spans="1:7" ht="15" customHeight="1">
      <c r="A1731" s="1758" t="s">
        <v>1642</v>
      </c>
      <c r="B1731" s="1759"/>
      <c r="C1731" s="1759"/>
      <c r="D1731" s="1759"/>
      <c r="E1731" s="1759"/>
      <c r="F1731" s="1759"/>
      <c r="G1731" s="1760"/>
    </row>
    <row r="1732" spans="1:7" ht="15" customHeight="1">
      <c r="A1732" s="1758"/>
      <c r="B1732" s="1759"/>
      <c r="C1732" s="1759"/>
      <c r="D1732" s="1759"/>
      <c r="E1732" s="1759"/>
      <c r="F1732" s="1759"/>
      <c r="G1732" s="1760"/>
    </row>
    <row r="1733" spans="1:7">
      <c r="A1733" s="779"/>
      <c r="B1733" s="780" t="s">
        <v>1536</v>
      </c>
      <c r="C1733" s="781" t="s">
        <v>1721</v>
      </c>
      <c r="D1733" s="782"/>
      <c r="E1733" s="782"/>
      <c r="F1733" s="783"/>
      <c r="G1733" s="296"/>
    </row>
    <row r="1734" spans="1:7">
      <c r="A1734" s="170">
        <v>7.1159999999999997</v>
      </c>
      <c r="B1734" s="594" t="s">
        <v>1643</v>
      </c>
      <c r="C1734" s="595" t="s">
        <v>1537</v>
      </c>
      <c r="D1734" s="168" t="s">
        <v>26</v>
      </c>
      <c r="E1734" s="596">
        <v>9.7000000000000003E-2</v>
      </c>
      <c r="F1734" s="1055"/>
      <c r="G1734" s="756">
        <f t="shared" ref="G1734" si="66">E1734*F1734</f>
        <v>0</v>
      </c>
    </row>
    <row r="1735" spans="1:7">
      <c r="A1735" s="784"/>
      <c r="B1735" s="785" t="s">
        <v>1538</v>
      </c>
      <c r="C1735" s="786" t="s">
        <v>1539</v>
      </c>
      <c r="D1735" s="782"/>
      <c r="E1735" s="790"/>
      <c r="F1735" s="788"/>
      <c r="G1735" s="789"/>
    </row>
    <row r="1736" spans="1:7">
      <c r="A1736" s="170">
        <v>7.117</v>
      </c>
      <c r="B1736" s="174"/>
      <c r="C1736" s="179" t="s">
        <v>1540</v>
      </c>
      <c r="D1736" s="168" t="s">
        <v>49</v>
      </c>
      <c r="E1736" s="597">
        <f>96+22+17.58+16.5+10+8.55+95+86</f>
        <v>351.63</v>
      </c>
      <c r="F1736" s="1055"/>
      <c r="G1736" s="756">
        <f t="shared" ref="G1736:G1785" si="67">E1736*F1736</f>
        <v>0</v>
      </c>
    </row>
    <row r="1737" spans="1:7" ht="15" customHeight="1">
      <c r="A1737" s="784"/>
      <c r="B1737" s="785" t="s">
        <v>1541</v>
      </c>
      <c r="C1737" s="786" t="s">
        <v>1542</v>
      </c>
      <c r="D1737" s="782"/>
      <c r="E1737" s="790"/>
      <c r="F1737" s="788"/>
      <c r="G1737" s="789"/>
    </row>
    <row r="1738" spans="1:7" ht="15" customHeight="1">
      <c r="A1738" s="170">
        <v>7.1180000000000003</v>
      </c>
      <c r="B1738" s="174"/>
      <c r="C1738" s="179" t="s">
        <v>1543</v>
      </c>
      <c r="D1738" s="168" t="s">
        <v>49</v>
      </c>
      <c r="E1738" s="597">
        <v>28</v>
      </c>
      <c r="F1738" s="1055"/>
      <c r="G1738" s="756">
        <f t="shared" si="67"/>
        <v>0</v>
      </c>
    </row>
    <row r="1739" spans="1:7">
      <c r="A1739" s="170">
        <v>7.1189999999999998</v>
      </c>
      <c r="B1739" s="174"/>
      <c r="C1739" s="179" t="s">
        <v>1544</v>
      </c>
      <c r="D1739" s="168" t="s">
        <v>49</v>
      </c>
      <c r="E1739" s="597">
        <f>339+13</f>
        <v>352</v>
      </c>
      <c r="F1739" s="1055"/>
      <c r="G1739" s="756">
        <f t="shared" si="67"/>
        <v>0</v>
      </c>
    </row>
    <row r="1740" spans="1:7">
      <c r="A1740" s="196">
        <v>7.12</v>
      </c>
      <c r="B1740" s="174"/>
      <c r="C1740" s="194" t="s">
        <v>1545</v>
      </c>
      <c r="D1740" s="168" t="s">
        <v>49</v>
      </c>
      <c r="E1740" s="597">
        <f>97</f>
        <v>97</v>
      </c>
      <c r="F1740" s="1055"/>
      <c r="G1740" s="756">
        <f t="shared" si="67"/>
        <v>0</v>
      </c>
    </row>
    <row r="1741" spans="1:7" ht="15" customHeight="1">
      <c r="A1741" s="170">
        <v>7.1210000000000004</v>
      </c>
      <c r="B1741" s="174"/>
      <c r="C1741" s="179" t="s">
        <v>1657</v>
      </c>
      <c r="D1741" s="168" t="s">
        <v>557</v>
      </c>
      <c r="E1741" s="597">
        <f>13+9</f>
        <v>22</v>
      </c>
      <c r="F1741" s="1055"/>
      <c r="G1741" s="756">
        <f t="shared" si="67"/>
        <v>0</v>
      </c>
    </row>
    <row r="1742" spans="1:7">
      <c r="A1742" s="170">
        <v>7.1219999999999999</v>
      </c>
      <c r="B1742" s="174"/>
      <c r="C1742" s="179" t="s">
        <v>1658</v>
      </c>
      <c r="D1742" s="168" t="s">
        <v>557</v>
      </c>
      <c r="E1742" s="597">
        <f>126+27+25+10+20+5+4+34.5</f>
        <v>251.5</v>
      </c>
      <c r="F1742" s="1055"/>
      <c r="G1742" s="756">
        <f t="shared" si="67"/>
        <v>0</v>
      </c>
    </row>
    <row r="1743" spans="1:7" ht="15" customHeight="1">
      <c r="A1743" s="170">
        <v>7.1230000000000002</v>
      </c>
      <c r="B1743" s="174"/>
      <c r="C1743" s="179" t="s">
        <v>1873</v>
      </c>
      <c r="D1743" s="168" t="s">
        <v>557</v>
      </c>
      <c r="E1743" s="597">
        <v>1.5</v>
      </c>
      <c r="F1743" s="1055"/>
      <c r="G1743" s="756">
        <f t="shared" si="67"/>
        <v>0</v>
      </c>
    </row>
    <row r="1744" spans="1:7">
      <c r="A1744" s="170">
        <v>7.1239999999999997</v>
      </c>
      <c r="B1744" s="174"/>
      <c r="C1744" s="179" t="s">
        <v>1874</v>
      </c>
      <c r="D1744" s="168" t="s">
        <v>105</v>
      </c>
      <c r="E1744" s="597">
        <v>6</v>
      </c>
      <c r="F1744" s="1055"/>
      <c r="G1744" s="756">
        <f t="shared" si="67"/>
        <v>0</v>
      </c>
    </row>
    <row r="1745" spans="1:7" ht="25.5">
      <c r="A1745" s="170">
        <v>7.125</v>
      </c>
      <c r="B1745" s="174"/>
      <c r="C1745" s="179" t="s">
        <v>1550</v>
      </c>
      <c r="D1745" s="168" t="s">
        <v>1551</v>
      </c>
      <c r="E1745" s="597">
        <f>19.36+33.38</f>
        <v>52.74</v>
      </c>
      <c r="F1745" s="1055"/>
      <c r="G1745" s="756">
        <f>E1745*F1745</f>
        <v>0</v>
      </c>
    </row>
    <row r="1746" spans="1:7">
      <c r="A1746" s="784"/>
      <c r="B1746" s="785" t="s">
        <v>1552</v>
      </c>
      <c r="C1746" s="791" t="s">
        <v>1553</v>
      </c>
      <c r="D1746" s="782"/>
      <c r="E1746" s="790"/>
      <c r="F1746" s="788"/>
      <c r="G1746" s="789"/>
    </row>
    <row r="1747" spans="1:7">
      <c r="A1747" s="170">
        <v>7.1260000000000003</v>
      </c>
      <c r="B1747" s="174"/>
      <c r="C1747" s="180" t="s">
        <v>1554</v>
      </c>
      <c r="D1747" s="168" t="s">
        <v>24</v>
      </c>
      <c r="E1747" s="597">
        <v>138</v>
      </c>
      <c r="F1747" s="1055"/>
      <c r="G1747" s="756">
        <f t="shared" si="67"/>
        <v>0</v>
      </c>
    </row>
    <row r="1748" spans="1:7">
      <c r="A1748" s="784"/>
      <c r="B1748" s="785" t="s">
        <v>1555</v>
      </c>
      <c r="C1748" s="791" t="s">
        <v>1556</v>
      </c>
      <c r="D1748" s="782"/>
      <c r="E1748" s="790"/>
      <c r="F1748" s="788"/>
      <c r="G1748" s="789"/>
    </row>
    <row r="1749" spans="1:7">
      <c r="A1749" s="170">
        <v>7.1269999999999998</v>
      </c>
      <c r="B1749" s="174"/>
      <c r="C1749" s="180" t="s">
        <v>1557</v>
      </c>
      <c r="D1749" s="168" t="s">
        <v>24</v>
      </c>
      <c r="E1749" s="597">
        <v>5</v>
      </c>
      <c r="F1749" s="1055"/>
      <c r="G1749" s="756">
        <f t="shared" si="67"/>
        <v>0</v>
      </c>
    </row>
    <row r="1750" spans="1:7" ht="15" customHeight="1">
      <c r="A1750" s="784"/>
      <c r="B1750" s="785" t="s">
        <v>1558</v>
      </c>
      <c r="C1750" s="791" t="s">
        <v>1559</v>
      </c>
      <c r="D1750" s="782"/>
      <c r="E1750" s="790"/>
      <c r="F1750" s="788"/>
      <c r="G1750" s="789"/>
    </row>
    <row r="1751" spans="1:7">
      <c r="A1751" s="170">
        <v>7.1280000000000001</v>
      </c>
      <c r="B1751" s="174"/>
      <c r="C1751" s="180" t="s">
        <v>1560</v>
      </c>
      <c r="D1751" s="168" t="s">
        <v>49</v>
      </c>
      <c r="E1751" s="597">
        <f>E1760+E1766+E1767</f>
        <v>871.6</v>
      </c>
      <c r="F1751" s="1055"/>
      <c r="G1751" s="756">
        <f t="shared" si="67"/>
        <v>0</v>
      </c>
    </row>
    <row r="1752" spans="1:7">
      <c r="A1752" s="170">
        <v>7.1289999999999996</v>
      </c>
      <c r="B1752" s="174"/>
      <c r="C1752" s="180" t="s">
        <v>1561</v>
      </c>
      <c r="D1752" s="168" t="s">
        <v>49</v>
      </c>
      <c r="E1752" s="597">
        <f>E1755</f>
        <v>430</v>
      </c>
      <c r="F1752" s="1055"/>
      <c r="G1752" s="756">
        <f t="shared" si="67"/>
        <v>0</v>
      </c>
    </row>
    <row r="1753" spans="1:7">
      <c r="A1753" s="196">
        <v>7.13</v>
      </c>
      <c r="B1753" s="174"/>
      <c r="C1753" s="180" t="s">
        <v>1562</v>
      </c>
      <c r="D1753" s="168" t="s">
        <v>49</v>
      </c>
      <c r="E1753" s="597">
        <f>E1751+E1752</f>
        <v>1301.5999999999999</v>
      </c>
      <c r="F1753" s="1055"/>
      <c r="G1753" s="756">
        <f t="shared" si="67"/>
        <v>0</v>
      </c>
    </row>
    <row r="1754" spans="1:7" ht="15" customHeight="1">
      <c r="A1754" s="784"/>
      <c r="B1754" s="785" t="s">
        <v>1563</v>
      </c>
      <c r="C1754" s="791" t="s">
        <v>1564</v>
      </c>
      <c r="D1754" s="782"/>
      <c r="E1754" s="790"/>
      <c r="F1754" s="788"/>
      <c r="G1754" s="806"/>
    </row>
    <row r="1755" spans="1:7">
      <c r="A1755" s="170">
        <v>7.1310000000000002</v>
      </c>
      <c r="B1755" s="174"/>
      <c r="C1755" s="180" t="s">
        <v>1565</v>
      </c>
      <c r="D1755" s="168" t="s">
        <v>49</v>
      </c>
      <c r="E1755" s="597">
        <v>430</v>
      </c>
      <c r="F1755" s="1055"/>
      <c r="G1755" s="756">
        <f t="shared" si="67"/>
        <v>0</v>
      </c>
    </row>
    <row r="1756" spans="1:7" ht="15" customHeight="1">
      <c r="A1756" s="170">
        <v>7.1319999999999997</v>
      </c>
      <c r="B1756" s="174"/>
      <c r="C1756" s="180" t="s">
        <v>1566</v>
      </c>
      <c r="D1756" s="168" t="s">
        <v>49</v>
      </c>
      <c r="E1756" s="597">
        <v>177</v>
      </c>
      <c r="F1756" s="1055"/>
      <c r="G1756" s="756">
        <f t="shared" si="67"/>
        <v>0</v>
      </c>
    </row>
    <row r="1757" spans="1:7">
      <c r="A1757" s="784"/>
      <c r="B1757" s="785" t="s">
        <v>1567</v>
      </c>
      <c r="C1757" s="791" t="s">
        <v>1568</v>
      </c>
      <c r="D1757" s="782"/>
      <c r="E1757" s="790"/>
      <c r="F1757" s="788"/>
      <c r="G1757" s="789"/>
    </row>
    <row r="1758" spans="1:7">
      <c r="A1758" s="170">
        <v>7.133</v>
      </c>
      <c r="B1758" s="174"/>
      <c r="C1758" s="180" t="s">
        <v>1646</v>
      </c>
      <c r="D1758" s="168" t="s">
        <v>49</v>
      </c>
      <c r="E1758" s="597">
        <f>E1766*1.2</f>
        <v>516</v>
      </c>
      <c r="F1758" s="1055"/>
      <c r="G1758" s="756">
        <f t="shared" si="67"/>
        <v>0</v>
      </c>
    </row>
    <row r="1759" spans="1:7">
      <c r="A1759" s="784"/>
      <c r="B1759" s="785" t="s">
        <v>1621</v>
      </c>
      <c r="C1759" s="791" t="s">
        <v>1622</v>
      </c>
      <c r="D1759" s="782"/>
      <c r="E1759" s="790"/>
      <c r="F1759" s="788"/>
      <c r="G1759" s="789"/>
    </row>
    <row r="1760" spans="1:7">
      <c r="A1760" s="170">
        <v>7.1340000000000003</v>
      </c>
      <c r="B1760" s="174"/>
      <c r="C1760" s="180" t="s">
        <v>1623</v>
      </c>
      <c r="D1760" s="168" t="s">
        <v>49</v>
      </c>
      <c r="E1760" s="597">
        <v>430</v>
      </c>
      <c r="F1760" s="1055"/>
      <c r="G1760" s="756">
        <f t="shared" si="67"/>
        <v>0</v>
      </c>
    </row>
    <row r="1761" spans="1:7">
      <c r="A1761" s="784"/>
      <c r="B1761" s="785" t="s">
        <v>1571</v>
      </c>
      <c r="C1761" s="791" t="s">
        <v>1572</v>
      </c>
      <c r="D1761" s="782"/>
      <c r="E1761" s="790"/>
      <c r="F1761" s="788"/>
      <c r="G1761" s="789"/>
    </row>
    <row r="1762" spans="1:7">
      <c r="A1762" s="170">
        <v>7.1349999999999998</v>
      </c>
      <c r="B1762" s="174"/>
      <c r="C1762" s="180" t="s">
        <v>1573</v>
      </c>
      <c r="D1762" s="168" t="s">
        <v>49</v>
      </c>
      <c r="E1762" s="597">
        <v>80.5</v>
      </c>
      <c r="F1762" s="1055"/>
      <c r="G1762" s="756">
        <f t="shared" si="67"/>
        <v>0</v>
      </c>
    </row>
    <row r="1763" spans="1:7">
      <c r="A1763" s="784"/>
      <c r="B1763" s="785" t="s">
        <v>1574</v>
      </c>
      <c r="C1763" s="791" t="s">
        <v>1575</v>
      </c>
      <c r="D1763" s="782"/>
      <c r="E1763" s="790"/>
      <c r="F1763" s="788"/>
      <c r="G1763" s="789"/>
    </row>
    <row r="1764" spans="1:7">
      <c r="A1764" s="170">
        <v>7.1360000000000001</v>
      </c>
      <c r="B1764" s="174"/>
      <c r="C1764" s="180" t="s">
        <v>1625</v>
      </c>
      <c r="D1764" s="168" t="s">
        <v>49</v>
      </c>
      <c r="E1764" s="597">
        <v>430</v>
      </c>
      <c r="F1764" s="1055"/>
      <c r="G1764" s="756">
        <f t="shared" si="67"/>
        <v>0</v>
      </c>
    </row>
    <row r="1765" spans="1:7">
      <c r="A1765" s="784"/>
      <c r="B1765" s="785" t="s">
        <v>1578</v>
      </c>
      <c r="C1765" s="791" t="s">
        <v>1579</v>
      </c>
      <c r="D1765" s="782"/>
      <c r="E1765" s="790"/>
      <c r="F1765" s="788"/>
      <c r="G1765" s="789"/>
    </row>
    <row r="1766" spans="1:7">
      <c r="A1766" s="170">
        <v>7.1369999999999996</v>
      </c>
      <c r="B1766" s="174"/>
      <c r="C1766" s="180" t="s">
        <v>1626</v>
      </c>
      <c r="D1766" s="168" t="s">
        <v>49</v>
      </c>
      <c r="E1766" s="597">
        <v>430</v>
      </c>
      <c r="F1766" s="1055"/>
      <c r="G1766" s="756">
        <f t="shared" si="67"/>
        <v>0</v>
      </c>
    </row>
    <row r="1767" spans="1:7">
      <c r="A1767" s="170">
        <v>7.1379999999999999</v>
      </c>
      <c r="B1767" s="174"/>
      <c r="C1767" s="195" t="s">
        <v>1638</v>
      </c>
      <c r="D1767" s="168" t="s">
        <v>49</v>
      </c>
      <c r="E1767" s="597">
        <v>11.6</v>
      </c>
      <c r="F1767" s="1055"/>
      <c r="G1767" s="756">
        <f t="shared" si="67"/>
        <v>0</v>
      </c>
    </row>
    <row r="1768" spans="1:7" ht="15" customHeight="1">
      <c r="A1768" s="784"/>
      <c r="B1768" s="785" t="s">
        <v>1582</v>
      </c>
      <c r="C1768" s="791" t="s">
        <v>1583</v>
      </c>
      <c r="D1768" s="782"/>
      <c r="E1768" s="790"/>
      <c r="F1768" s="788"/>
      <c r="G1768" s="789"/>
    </row>
    <row r="1769" spans="1:7" ht="15" customHeight="1">
      <c r="A1769" s="170">
        <v>7.1390000000000002</v>
      </c>
      <c r="B1769" s="174"/>
      <c r="C1769" s="180" t="s">
        <v>1584</v>
      </c>
      <c r="D1769" s="168" t="s">
        <v>49</v>
      </c>
      <c r="E1769" s="597">
        <v>24</v>
      </c>
      <c r="F1769" s="1055"/>
      <c r="G1769" s="756">
        <f t="shared" si="67"/>
        <v>0</v>
      </c>
    </row>
    <row r="1770" spans="1:7">
      <c r="A1770" s="784"/>
      <c r="B1770" s="785" t="s">
        <v>1585</v>
      </c>
      <c r="C1770" s="791" t="s">
        <v>1586</v>
      </c>
      <c r="D1770" s="782"/>
      <c r="E1770" s="790"/>
      <c r="F1770" s="788"/>
      <c r="G1770" s="789"/>
    </row>
    <row r="1771" spans="1:7">
      <c r="A1771" s="196">
        <v>7.14</v>
      </c>
      <c r="B1771" s="174"/>
      <c r="C1771" s="180" t="s">
        <v>1627</v>
      </c>
      <c r="D1771" s="168" t="s">
        <v>49</v>
      </c>
      <c r="E1771" s="597">
        <v>11.6</v>
      </c>
      <c r="F1771" s="1055"/>
      <c r="G1771" s="756">
        <f t="shared" si="67"/>
        <v>0</v>
      </c>
    </row>
    <row r="1772" spans="1:7" ht="15" customHeight="1">
      <c r="A1772" s="784"/>
      <c r="B1772" s="785" t="s">
        <v>1588</v>
      </c>
      <c r="C1772" s="791" t="s">
        <v>1589</v>
      </c>
      <c r="D1772" s="782"/>
      <c r="E1772" s="790"/>
      <c r="F1772" s="788"/>
      <c r="G1772" s="789"/>
    </row>
    <row r="1773" spans="1:7">
      <c r="A1773" s="170">
        <v>7.141</v>
      </c>
      <c r="B1773" s="174"/>
      <c r="C1773" s="180" t="s">
        <v>1590</v>
      </c>
      <c r="D1773" s="168" t="s">
        <v>49</v>
      </c>
      <c r="E1773" s="597">
        <v>177</v>
      </c>
      <c r="F1773" s="1055"/>
      <c r="G1773" s="756">
        <f t="shared" si="67"/>
        <v>0</v>
      </c>
    </row>
    <row r="1774" spans="1:7" ht="15" customHeight="1">
      <c r="A1774" s="784"/>
      <c r="B1774" s="793" t="s">
        <v>1595</v>
      </c>
      <c r="C1774" s="791" t="s">
        <v>1596</v>
      </c>
      <c r="D1774" s="782"/>
      <c r="E1774" s="790"/>
      <c r="F1774" s="788"/>
      <c r="G1774" s="789"/>
    </row>
    <row r="1775" spans="1:7">
      <c r="A1775" s="170">
        <v>7.1420000000000003</v>
      </c>
      <c r="B1775" s="168"/>
      <c r="C1775" s="180" t="s">
        <v>1597</v>
      </c>
      <c r="D1775" s="168" t="s">
        <v>557</v>
      </c>
      <c r="E1775" s="605">
        <v>27.5</v>
      </c>
      <c r="F1775" s="1055"/>
      <c r="G1775" s="756">
        <f t="shared" si="67"/>
        <v>0</v>
      </c>
    </row>
    <row r="1776" spans="1:7">
      <c r="A1776" s="170">
        <v>7.1429999999999998</v>
      </c>
      <c r="B1776" s="183" t="s">
        <v>1598</v>
      </c>
      <c r="C1776" s="186" t="s">
        <v>1629</v>
      </c>
      <c r="D1776" s="168" t="s">
        <v>49</v>
      </c>
      <c r="E1776" s="605">
        <v>23.1</v>
      </c>
      <c r="F1776" s="1055"/>
      <c r="G1776" s="756">
        <f t="shared" si="67"/>
        <v>0</v>
      </c>
    </row>
    <row r="1777" spans="1:7">
      <c r="A1777" s="784"/>
      <c r="B1777" s="793" t="s">
        <v>1600</v>
      </c>
      <c r="C1777" s="796" t="s">
        <v>1601</v>
      </c>
      <c r="D1777" s="782"/>
      <c r="E1777" s="790"/>
      <c r="F1777" s="788"/>
      <c r="G1777" s="789"/>
    </row>
    <row r="1778" spans="1:7">
      <c r="A1778" s="170">
        <v>7.1440000000000001</v>
      </c>
      <c r="B1778" s="183"/>
      <c r="C1778" s="186" t="s">
        <v>1602</v>
      </c>
      <c r="D1778" s="168" t="s">
        <v>105</v>
      </c>
      <c r="E1778" s="597">
        <v>16</v>
      </c>
      <c r="F1778" s="1055"/>
      <c r="G1778" s="756">
        <f t="shared" si="67"/>
        <v>0</v>
      </c>
    </row>
    <row r="1779" spans="1:7">
      <c r="A1779" s="784"/>
      <c r="B1779" s="793" t="s">
        <v>1603</v>
      </c>
      <c r="C1779" s="794" t="s">
        <v>1604</v>
      </c>
      <c r="D1779" s="782"/>
      <c r="E1779" s="790"/>
      <c r="F1779" s="788"/>
      <c r="G1779" s="789"/>
    </row>
    <row r="1780" spans="1:7">
      <c r="A1780" s="170">
        <v>7.1449999999999996</v>
      </c>
      <c r="B1780" s="183"/>
      <c r="C1780" s="186" t="s">
        <v>1605</v>
      </c>
      <c r="D1780" s="168" t="s">
        <v>105</v>
      </c>
      <c r="E1780" s="597">
        <v>21</v>
      </c>
      <c r="F1780" s="1055"/>
      <c r="G1780" s="756">
        <f t="shared" si="67"/>
        <v>0</v>
      </c>
    </row>
    <row r="1781" spans="1:7">
      <c r="A1781" s="792"/>
      <c r="B1781" s="782" t="s">
        <v>1606</v>
      </c>
      <c r="C1781" s="791" t="s">
        <v>1647</v>
      </c>
      <c r="D1781" s="782"/>
      <c r="E1781" s="782"/>
      <c r="F1781" s="788"/>
      <c r="G1781" s="789"/>
    </row>
    <row r="1782" spans="1:7" ht="15" customHeight="1">
      <c r="A1782" s="144">
        <v>7.1459999999999999</v>
      </c>
      <c r="B1782" s="168"/>
      <c r="C1782" s="180" t="s">
        <v>1608</v>
      </c>
      <c r="D1782" s="168" t="s">
        <v>557</v>
      </c>
      <c r="E1782" s="598">
        <v>72</v>
      </c>
      <c r="F1782" s="1055"/>
      <c r="G1782" s="756">
        <f t="shared" si="67"/>
        <v>0</v>
      </c>
    </row>
    <row r="1783" spans="1:7">
      <c r="A1783" s="792"/>
      <c r="B1783" s="782" t="s">
        <v>1610</v>
      </c>
      <c r="C1783" s="791" t="s">
        <v>1611</v>
      </c>
      <c r="D1783" s="782"/>
      <c r="E1783" s="782"/>
      <c r="F1783" s="788"/>
      <c r="G1783" s="789"/>
    </row>
    <row r="1784" spans="1:7" ht="15" customHeight="1">
      <c r="A1784" s="144">
        <v>7.1470000000000002</v>
      </c>
      <c r="B1784" s="168"/>
      <c r="C1784" s="180" t="s">
        <v>1612</v>
      </c>
      <c r="D1784" s="168" t="s">
        <v>557</v>
      </c>
      <c r="E1784" s="168">
        <v>48</v>
      </c>
      <c r="F1784" s="1055"/>
      <c r="G1784" s="756">
        <f t="shared" si="67"/>
        <v>0</v>
      </c>
    </row>
    <row r="1785" spans="1:7" ht="30" customHeight="1" thickBot="1">
      <c r="A1785" s="1168">
        <v>7.1479999999999997</v>
      </c>
      <c r="B1785" s="1169" t="s">
        <v>1615</v>
      </c>
      <c r="C1785" s="1173" t="s">
        <v>1616</v>
      </c>
      <c r="D1785" s="1171" t="s">
        <v>49</v>
      </c>
      <c r="E1785" s="1171">
        <v>72</v>
      </c>
      <c r="F1785" s="1063"/>
      <c r="G1785" s="810">
        <f t="shared" si="67"/>
        <v>0</v>
      </c>
    </row>
    <row r="1786" spans="1:7" ht="15.75" thickBot="1">
      <c r="A1786" s="601"/>
      <c r="B1786" s="602"/>
      <c r="C1786" s="603"/>
      <c r="D1786" s="602"/>
      <c r="E1786" s="602"/>
      <c r="F1786" s="853" t="s">
        <v>1841</v>
      </c>
      <c r="G1786" s="807">
        <f>SUM(G1734:G1785)</f>
        <v>0</v>
      </c>
    </row>
    <row r="1787" spans="1:7">
      <c r="A1787" s="1758" t="s">
        <v>1648</v>
      </c>
      <c r="B1787" s="1759"/>
      <c r="C1787" s="1759"/>
      <c r="D1787" s="1759"/>
      <c r="E1787" s="1759"/>
      <c r="F1787" s="1759"/>
      <c r="G1787" s="1760"/>
    </row>
    <row r="1788" spans="1:7" ht="15" customHeight="1">
      <c r="A1788" s="1758"/>
      <c r="B1788" s="1759"/>
      <c r="C1788" s="1759"/>
      <c r="D1788" s="1759"/>
      <c r="E1788" s="1759"/>
      <c r="F1788" s="1759"/>
      <c r="G1788" s="1760"/>
    </row>
    <row r="1789" spans="1:7">
      <c r="A1789" s="779"/>
      <c r="B1789" s="780" t="s">
        <v>1536</v>
      </c>
      <c r="C1789" s="781" t="s">
        <v>1721</v>
      </c>
      <c r="D1789" s="782"/>
      <c r="E1789" s="782"/>
      <c r="F1789" s="783"/>
      <c r="G1789" s="296"/>
    </row>
    <row r="1790" spans="1:7">
      <c r="A1790" s="170">
        <v>7.149</v>
      </c>
      <c r="B1790" s="594"/>
      <c r="C1790" s="595" t="s">
        <v>1537</v>
      </c>
      <c r="D1790" s="168" t="s">
        <v>26</v>
      </c>
      <c r="E1790" s="596">
        <v>2.7E-2</v>
      </c>
      <c r="F1790" s="1055"/>
      <c r="G1790" s="756">
        <f t="shared" ref="G1790" si="68">E1790*F1790</f>
        <v>0</v>
      </c>
    </row>
    <row r="1791" spans="1:7">
      <c r="A1791" s="784"/>
      <c r="B1791" s="785" t="s">
        <v>1538</v>
      </c>
      <c r="C1791" s="786" t="s">
        <v>1539</v>
      </c>
      <c r="D1791" s="782"/>
      <c r="E1791" s="790"/>
      <c r="F1791" s="788"/>
      <c r="G1791" s="789"/>
    </row>
    <row r="1792" spans="1:7">
      <c r="A1792" s="196">
        <v>7.15</v>
      </c>
      <c r="B1792" s="174"/>
      <c r="C1792" s="179" t="s">
        <v>1540</v>
      </c>
      <c r="D1792" s="168" t="s">
        <v>49</v>
      </c>
      <c r="E1792" s="597">
        <f>4+27+22+8.4+10.5</f>
        <v>71.900000000000006</v>
      </c>
      <c r="F1792" s="1055"/>
      <c r="G1792" s="756">
        <f t="shared" ref="G1792:G1836" si="69">E1792*F1792</f>
        <v>0</v>
      </c>
    </row>
    <row r="1793" spans="1:7">
      <c r="A1793" s="784"/>
      <c r="B1793" s="785" t="s">
        <v>1541</v>
      </c>
      <c r="C1793" s="786" t="s">
        <v>1542</v>
      </c>
      <c r="D1793" s="782"/>
      <c r="E1793" s="790"/>
      <c r="F1793" s="788"/>
      <c r="G1793" s="789"/>
    </row>
    <row r="1794" spans="1:7" ht="15" customHeight="1">
      <c r="A1794" s="170">
        <v>7.1509999999999998</v>
      </c>
      <c r="B1794" s="174"/>
      <c r="C1794" s="179" t="s">
        <v>1543</v>
      </c>
      <c r="D1794" s="168" t="s">
        <v>49</v>
      </c>
      <c r="E1794" s="597">
        <v>24.5</v>
      </c>
      <c r="F1794" s="1055"/>
      <c r="G1794" s="756">
        <f t="shared" si="69"/>
        <v>0</v>
      </c>
    </row>
    <row r="1795" spans="1:7">
      <c r="A1795" s="170">
        <v>7.1520000000000001</v>
      </c>
      <c r="B1795" s="174"/>
      <c r="C1795" s="194" t="s">
        <v>1545</v>
      </c>
      <c r="D1795" s="168" t="s">
        <v>49</v>
      </c>
      <c r="E1795" s="597">
        <v>84</v>
      </c>
      <c r="F1795" s="1055"/>
      <c r="G1795" s="756">
        <f t="shared" si="69"/>
        <v>0</v>
      </c>
    </row>
    <row r="1796" spans="1:7">
      <c r="A1796" s="170">
        <v>7.1529999999999996</v>
      </c>
      <c r="B1796" s="174"/>
      <c r="C1796" s="179" t="s">
        <v>1653</v>
      </c>
      <c r="D1796" s="168" t="s">
        <v>49</v>
      </c>
      <c r="E1796" s="597">
        <v>45</v>
      </c>
      <c r="F1796" s="1055"/>
      <c r="G1796" s="756">
        <f t="shared" si="69"/>
        <v>0</v>
      </c>
    </row>
    <row r="1797" spans="1:7">
      <c r="A1797" s="170">
        <v>7.1539999999999999</v>
      </c>
      <c r="B1797" s="174"/>
      <c r="C1797" s="179" t="s">
        <v>1657</v>
      </c>
      <c r="D1797" s="168" t="s">
        <v>557</v>
      </c>
      <c r="E1797" s="597">
        <f>24+12</f>
        <v>36</v>
      </c>
      <c r="F1797" s="1055"/>
      <c r="G1797" s="756">
        <f t="shared" si="69"/>
        <v>0</v>
      </c>
    </row>
    <row r="1798" spans="1:7" ht="15" customHeight="1">
      <c r="A1798" s="170">
        <v>7.1550000000000002</v>
      </c>
      <c r="B1798" s="174"/>
      <c r="C1798" s="179" t="s">
        <v>1658</v>
      </c>
      <c r="D1798" s="168" t="s">
        <v>557</v>
      </c>
      <c r="E1798" s="597">
        <f>21+7.5+5</f>
        <v>33.5</v>
      </c>
      <c r="F1798" s="1055"/>
      <c r="G1798" s="756">
        <f t="shared" si="69"/>
        <v>0</v>
      </c>
    </row>
    <row r="1799" spans="1:7">
      <c r="A1799" s="170">
        <v>7.1559999999999997</v>
      </c>
      <c r="B1799" s="174"/>
      <c r="C1799" s="179" t="s">
        <v>1873</v>
      </c>
      <c r="D1799" s="168" t="s">
        <v>557</v>
      </c>
      <c r="E1799" s="597">
        <f>8.5+6+0.7+7.1</f>
        <v>22.299999999999997</v>
      </c>
      <c r="F1799" s="1055"/>
      <c r="G1799" s="756">
        <f t="shared" si="69"/>
        <v>0</v>
      </c>
    </row>
    <row r="1800" spans="1:7" ht="16.5" customHeight="1">
      <c r="A1800" s="170">
        <v>7.157</v>
      </c>
      <c r="B1800" s="174"/>
      <c r="C1800" s="179" t="s">
        <v>1874</v>
      </c>
      <c r="D1800" s="168" t="s">
        <v>105</v>
      </c>
      <c r="E1800" s="597">
        <v>4</v>
      </c>
      <c r="F1800" s="1055"/>
      <c r="G1800" s="756">
        <f t="shared" si="69"/>
        <v>0</v>
      </c>
    </row>
    <row r="1801" spans="1:7" ht="25.5">
      <c r="A1801" s="170">
        <v>7.1580000000000004</v>
      </c>
      <c r="B1801" s="174"/>
      <c r="C1801" s="179" t="s">
        <v>1550</v>
      </c>
      <c r="D1801" s="168" t="s">
        <v>1551</v>
      </c>
      <c r="E1801" s="597">
        <f>25.13+67.89</f>
        <v>93.02</v>
      </c>
      <c r="F1801" s="1055"/>
      <c r="G1801" s="756">
        <f>E1801*F1801</f>
        <v>0</v>
      </c>
    </row>
    <row r="1802" spans="1:7">
      <c r="A1802" s="784"/>
      <c r="B1802" s="785" t="s">
        <v>1552</v>
      </c>
      <c r="C1802" s="791" t="s">
        <v>1553</v>
      </c>
      <c r="D1802" s="782"/>
      <c r="E1802" s="790"/>
      <c r="F1802" s="788"/>
      <c r="G1802" s="789"/>
    </row>
    <row r="1803" spans="1:7">
      <c r="A1803" s="170">
        <v>7.1589999999999998</v>
      </c>
      <c r="B1803" s="174"/>
      <c r="C1803" s="180" t="s">
        <v>1554</v>
      </c>
      <c r="D1803" s="168" t="s">
        <v>24</v>
      </c>
      <c r="E1803" s="597">
        <v>161</v>
      </c>
      <c r="F1803" s="1055"/>
      <c r="G1803" s="756">
        <f t="shared" si="69"/>
        <v>0</v>
      </c>
    </row>
    <row r="1804" spans="1:7">
      <c r="A1804" s="784"/>
      <c r="B1804" s="785" t="s">
        <v>1555</v>
      </c>
      <c r="C1804" s="791" t="s">
        <v>1556</v>
      </c>
      <c r="D1804" s="782"/>
      <c r="E1804" s="790"/>
      <c r="F1804" s="788"/>
      <c r="G1804" s="789"/>
    </row>
    <row r="1805" spans="1:7">
      <c r="A1805" s="196">
        <v>7.16</v>
      </c>
      <c r="B1805" s="174"/>
      <c r="C1805" s="180" t="s">
        <v>1557</v>
      </c>
      <c r="D1805" s="168" t="s">
        <v>24</v>
      </c>
      <c r="E1805" s="597">
        <v>5</v>
      </c>
      <c r="F1805" s="1055"/>
      <c r="G1805" s="756">
        <f t="shared" si="69"/>
        <v>0</v>
      </c>
    </row>
    <row r="1806" spans="1:7">
      <c r="A1806" s="784"/>
      <c r="B1806" s="785" t="s">
        <v>1558</v>
      </c>
      <c r="C1806" s="791" t="s">
        <v>1559</v>
      </c>
      <c r="D1806" s="782"/>
      <c r="E1806" s="790"/>
      <c r="F1806" s="788"/>
      <c r="G1806" s="789"/>
    </row>
    <row r="1807" spans="1:7">
      <c r="A1807" s="170">
        <v>7.1609999999999996</v>
      </c>
      <c r="B1807" s="174"/>
      <c r="C1807" s="180" t="s">
        <v>1560</v>
      </c>
      <c r="D1807" s="168" t="s">
        <v>49</v>
      </c>
      <c r="E1807" s="597">
        <f>E1820</f>
        <v>92</v>
      </c>
      <c r="F1807" s="1055"/>
      <c r="G1807" s="756">
        <f t="shared" si="69"/>
        <v>0</v>
      </c>
    </row>
    <row r="1808" spans="1:7">
      <c r="A1808" s="170">
        <v>7.1619999999999999</v>
      </c>
      <c r="B1808" s="174"/>
      <c r="C1808" s="180" t="s">
        <v>1561</v>
      </c>
      <c r="D1808" s="168" t="s">
        <v>49</v>
      </c>
      <c r="E1808" s="597">
        <f>E1811</f>
        <v>92</v>
      </c>
      <c r="F1808" s="1055"/>
      <c r="G1808" s="756">
        <f t="shared" si="69"/>
        <v>0</v>
      </c>
    </row>
    <row r="1809" spans="1:7">
      <c r="A1809" s="170">
        <v>7.1630000000000003</v>
      </c>
      <c r="B1809" s="174"/>
      <c r="C1809" s="180" t="s">
        <v>1562</v>
      </c>
      <c r="D1809" s="168" t="s">
        <v>49</v>
      </c>
      <c r="E1809" s="597">
        <f>E1807+E1808</f>
        <v>184</v>
      </c>
      <c r="F1809" s="1055"/>
      <c r="G1809" s="756">
        <f t="shared" si="69"/>
        <v>0</v>
      </c>
    </row>
    <row r="1810" spans="1:7">
      <c r="A1810" s="784"/>
      <c r="B1810" s="785" t="s">
        <v>1563</v>
      </c>
      <c r="C1810" s="791" t="s">
        <v>1564</v>
      </c>
      <c r="D1810" s="782"/>
      <c r="E1810" s="790"/>
      <c r="F1810" s="788"/>
      <c r="G1810" s="789"/>
    </row>
    <row r="1811" spans="1:7" ht="15" customHeight="1">
      <c r="A1811" s="170">
        <v>7.1639999999999997</v>
      </c>
      <c r="B1811" s="174"/>
      <c r="C1811" s="180" t="s">
        <v>1565</v>
      </c>
      <c r="D1811" s="168" t="s">
        <v>49</v>
      </c>
      <c r="E1811" s="597">
        <v>92</v>
      </c>
      <c r="F1811" s="1055"/>
      <c r="G1811" s="756">
        <f t="shared" si="69"/>
        <v>0</v>
      </c>
    </row>
    <row r="1812" spans="1:7" ht="15" customHeight="1">
      <c r="A1812" s="170">
        <v>7.165</v>
      </c>
      <c r="B1812" s="174"/>
      <c r="C1812" s="180" t="s">
        <v>1566</v>
      </c>
      <c r="D1812" s="168" t="s">
        <v>49</v>
      </c>
      <c r="E1812" s="597">
        <v>45</v>
      </c>
      <c r="F1812" s="1055"/>
      <c r="G1812" s="756">
        <f t="shared" si="69"/>
        <v>0</v>
      </c>
    </row>
    <row r="1813" spans="1:7">
      <c r="A1813" s="784"/>
      <c r="B1813" s="785" t="s">
        <v>1567</v>
      </c>
      <c r="C1813" s="791" t="s">
        <v>1568</v>
      </c>
      <c r="D1813" s="782"/>
      <c r="E1813" s="790"/>
      <c r="F1813" s="788"/>
      <c r="G1813" s="789"/>
    </row>
    <row r="1814" spans="1:7">
      <c r="A1814" s="170">
        <v>7.1660000000000004</v>
      </c>
      <c r="B1814" s="174"/>
      <c r="C1814" s="180" t="s">
        <v>1637</v>
      </c>
      <c r="D1814" s="168" t="s">
        <v>49</v>
      </c>
      <c r="E1814" s="597">
        <f>(E1820+E1822)*1.02</f>
        <v>139.74</v>
      </c>
      <c r="F1814" s="1055"/>
      <c r="G1814" s="756">
        <f t="shared" si="69"/>
        <v>0</v>
      </c>
    </row>
    <row r="1815" spans="1:7" ht="15" customHeight="1">
      <c r="A1815" s="784"/>
      <c r="B1815" s="785" t="s">
        <v>1571</v>
      </c>
      <c r="C1815" s="791" t="s">
        <v>1572</v>
      </c>
      <c r="D1815" s="782"/>
      <c r="E1815" s="790"/>
      <c r="F1815" s="788"/>
      <c r="G1815" s="789"/>
    </row>
    <row r="1816" spans="1:7">
      <c r="A1816" s="170">
        <v>7.1669999999999998</v>
      </c>
      <c r="B1816" s="174"/>
      <c r="C1816" s="180" t="s">
        <v>1573</v>
      </c>
      <c r="D1816" s="168" t="s">
        <v>49</v>
      </c>
      <c r="E1816" s="597">
        <v>19</v>
      </c>
      <c r="F1816" s="1055"/>
      <c r="G1816" s="756">
        <f t="shared" si="69"/>
        <v>0</v>
      </c>
    </row>
    <row r="1817" spans="1:7">
      <c r="A1817" s="784"/>
      <c r="B1817" s="785" t="s">
        <v>1574</v>
      </c>
      <c r="C1817" s="791" t="s">
        <v>1575</v>
      </c>
      <c r="D1817" s="782"/>
      <c r="E1817" s="790"/>
      <c r="F1817" s="788"/>
      <c r="G1817" s="789"/>
    </row>
    <row r="1818" spans="1:7" ht="15" customHeight="1">
      <c r="A1818" s="170">
        <v>7.1680000000000001</v>
      </c>
      <c r="B1818" s="174"/>
      <c r="C1818" s="180" t="s">
        <v>1576</v>
      </c>
      <c r="D1818" s="168" t="s">
        <v>49</v>
      </c>
      <c r="E1818" s="597">
        <v>92</v>
      </c>
      <c r="F1818" s="1055"/>
      <c r="G1818" s="756">
        <f t="shared" si="69"/>
        <v>0</v>
      </c>
    </row>
    <row r="1819" spans="1:7">
      <c r="A1819" s="784"/>
      <c r="B1819" s="785" t="s">
        <v>1578</v>
      </c>
      <c r="C1819" s="791" t="s">
        <v>1579</v>
      </c>
      <c r="D1819" s="782"/>
      <c r="E1819" s="790"/>
      <c r="F1819" s="788"/>
      <c r="G1819" s="789"/>
    </row>
    <row r="1820" spans="1:7">
      <c r="A1820" s="170">
        <v>7.1689999999999996</v>
      </c>
      <c r="B1820" s="174"/>
      <c r="C1820" s="180" t="s">
        <v>1580</v>
      </c>
      <c r="D1820" s="168" t="s">
        <v>49</v>
      </c>
      <c r="E1820" s="597">
        <v>92</v>
      </c>
      <c r="F1820" s="1055"/>
      <c r="G1820" s="756">
        <f t="shared" si="69"/>
        <v>0</v>
      </c>
    </row>
    <row r="1821" spans="1:7">
      <c r="A1821" s="784"/>
      <c r="B1821" s="785" t="s">
        <v>1588</v>
      </c>
      <c r="C1821" s="791" t="s">
        <v>1589</v>
      </c>
      <c r="D1821" s="782"/>
      <c r="E1821" s="790"/>
      <c r="F1821" s="788"/>
      <c r="G1821" s="789"/>
    </row>
    <row r="1822" spans="1:7">
      <c r="A1822" s="196">
        <v>7.17</v>
      </c>
      <c r="B1822" s="174"/>
      <c r="C1822" s="180" t="s">
        <v>1590</v>
      </c>
      <c r="D1822" s="168" t="s">
        <v>49</v>
      </c>
      <c r="E1822" s="597">
        <v>45</v>
      </c>
      <c r="F1822" s="1055"/>
      <c r="G1822" s="756">
        <f t="shared" si="69"/>
        <v>0</v>
      </c>
    </row>
    <row r="1823" spans="1:7">
      <c r="A1823" s="784"/>
      <c r="B1823" s="793" t="s">
        <v>1592</v>
      </c>
      <c r="C1823" s="801" t="s">
        <v>1593</v>
      </c>
      <c r="D1823" s="782"/>
      <c r="E1823" s="790"/>
      <c r="F1823" s="788"/>
      <c r="G1823" s="789"/>
    </row>
    <row r="1824" spans="1:7">
      <c r="A1824" s="170">
        <v>7.1710000000000003</v>
      </c>
      <c r="B1824" s="183"/>
      <c r="C1824" s="188" t="s">
        <v>1594</v>
      </c>
      <c r="D1824" s="168" t="s">
        <v>49</v>
      </c>
      <c r="E1824" s="597">
        <v>6</v>
      </c>
      <c r="F1824" s="1055"/>
      <c r="G1824" s="756">
        <f t="shared" si="69"/>
        <v>0</v>
      </c>
    </row>
    <row r="1825" spans="1:7">
      <c r="A1825" s="784"/>
      <c r="B1825" s="793" t="s">
        <v>1595</v>
      </c>
      <c r="C1825" s="791" t="s">
        <v>1596</v>
      </c>
      <c r="D1825" s="782"/>
      <c r="E1825" s="790"/>
      <c r="F1825" s="788"/>
      <c r="G1825" s="789"/>
    </row>
    <row r="1826" spans="1:7" ht="15" customHeight="1">
      <c r="A1826" s="170">
        <v>7.1719999999999997</v>
      </c>
      <c r="B1826" s="168"/>
      <c r="C1826" s="180" t="s">
        <v>1597</v>
      </c>
      <c r="D1826" s="168" t="s">
        <v>557</v>
      </c>
      <c r="E1826" s="605">
        <v>30.4</v>
      </c>
      <c r="F1826" s="1055"/>
      <c r="G1826" s="756">
        <f t="shared" si="69"/>
        <v>0</v>
      </c>
    </row>
    <row r="1827" spans="1:7">
      <c r="A1827" s="170">
        <v>7.173</v>
      </c>
      <c r="B1827" s="183" t="s">
        <v>1598</v>
      </c>
      <c r="C1827" s="186" t="s">
        <v>1629</v>
      </c>
      <c r="D1827" s="185" t="s">
        <v>49</v>
      </c>
      <c r="E1827" s="605">
        <v>5.2</v>
      </c>
      <c r="F1827" s="1055"/>
      <c r="G1827" s="756">
        <f t="shared" si="69"/>
        <v>0</v>
      </c>
    </row>
    <row r="1828" spans="1:7">
      <c r="A1828" s="784"/>
      <c r="B1828" s="793" t="s">
        <v>1600</v>
      </c>
      <c r="C1828" s="796" t="s">
        <v>1601</v>
      </c>
      <c r="D1828" s="795"/>
      <c r="E1828" s="790"/>
      <c r="F1828" s="788"/>
      <c r="G1828" s="789"/>
    </row>
    <row r="1829" spans="1:7">
      <c r="A1829" s="170">
        <v>7.1740000000000004</v>
      </c>
      <c r="B1829" s="183"/>
      <c r="C1829" s="186" t="s">
        <v>1602</v>
      </c>
      <c r="D1829" s="185" t="s">
        <v>57</v>
      </c>
      <c r="E1829" s="597">
        <v>18</v>
      </c>
      <c r="F1829" s="1055"/>
      <c r="G1829" s="756">
        <f t="shared" si="69"/>
        <v>0</v>
      </c>
    </row>
    <row r="1830" spans="1:7" ht="15" customHeight="1">
      <c r="A1830" s="784"/>
      <c r="B1830" s="793" t="s">
        <v>1603</v>
      </c>
      <c r="C1830" s="794" t="s">
        <v>1604</v>
      </c>
      <c r="D1830" s="795"/>
      <c r="E1830" s="790"/>
      <c r="F1830" s="788"/>
      <c r="G1830" s="789"/>
    </row>
    <row r="1831" spans="1:7">
      <c r="A1831" s="170">
        <v>7.1749999999999998</v>
      </c>
      <c r="B1831" s="183"/>
      <c r="C1831" s="186" t="s">
        <v>1605</v>
      </c>
      <c r="D1831" s="185" t="s">
        <v>57</v>
      </c>
      <c r="E1831" s="597">
        <v>19</v>
      </c>
      <c r="F1831" s="1055"/>
      <c r="G1831" s="756">
        <f t="shared" si="69"/>
        <v>0</v>
      </c>
    </row>
    <row r="1832" spans="1:7" ht="15" customHeight="1">
      <c r="A1832" s="792"/>
      <c r="B1832" s="782" t="s">
        <v>1606</v>
      </c>
      <c r="C1832" s="791" t="s">
        <v>1607</v>
      </c>
      <c r="D1832" s="782"/>
      <c r="E1832" s="782"/>
      <c r="F1832" s="788"/>
      <c r="G1832" s="789"/>
    </row>
    <row r="1833" spans="1:7">
      <c r="A1833" s="144">
        <v>7.1760000000000002</v>
      </c>
      <c r="B1833" s="168"/>
      <c r="C1833" s="180" t="s">
        <v>1608</v>
      </c>
      <c r="D1833" s="168" t="s">
        <v>557</v>
      </c>
      <c r="E1833" s="598">
        <v>24</v>
      </c>
      <c r="F1833" s="1055"/>
      <c r="G1833" s="756">
        <f t="shared" si="69"/>
        <v>0</v>
      </c>
    </row>
    <row r="1834" spans="1:7">
      <c r="A1834" s="792"/>
      <c r="B1834" s="782" t="s">
        <v>1610</v>
      </c>
      <c r="C1834" s="791" t="s">
        <v>1611</v>
      </c>
      <c r="D1834" s="782"/>
      <c r="E1834" s="802"/>
      <c r="F1834" s="788"/>
      <c r="G1834" s="789"/>
    </row>
    <row r="1835" spans="1:7">
      <c r="A1835" s="144">
        <v>7.1769999999999996</v>
      </c>
      <c r="B1835" s="168"/>
      <c r="C1835" s="180" t="s">
        <v>1612</v>
      </c>
      <c r="D1835" s="168" t="s">
        <v>557</v>
      </c>
      <c r="E1835" s="168">
        <v>23</v>
      </c>
      <c r="F1835" s="1055"/>
      <c r="G1835" s="756">
        <f t="shared" si="69"/>
        <v>0</v>
      </c>
    </row>
    <row r="1836" spans="1:7" ht="30" customHeight="1" thickBot="1">
      <c r="A1836" s="1168">
        <v>7.1779999999999999</v>
      </c>
      <c r="B1836" s="1169" t="s">
        <v>1615</v>
      </c>
      <c r="C1836" s="1170" t="s">
        <v>1616</v>
      </c>
      <c r="D1836" s="1171" t="s">
        <v>49</v>
      </c>
      <c r="E1836" s="1171">
        <v>72</v>
      </c>
      <c r="F1836" s="1063"/>
      <c r="G1836" s="810">
        <f t="shared" si="69"/>
        <v>0</v>
      </c>
    </row>
    <row r="1837" spans="1:7" ht="15.75" thickBot="1">
      <c r="A1837" s="601"/>
      <c r="B1837" s="602"/>
      <c r="C1837" s="603"/>
      <c r="D1837" s="602"/>
      <c r="E1837" s="602"/>
      <c r="F1837" s="853" t="s">
        <v>1841</v>
      </c>
      <c r="G1837" s="807">
        <f>SUM(G1790:G1836)</f>
        <v>0</v>
      </c>
    </row>
    <row r="1838" spans="1:7">
      <c r="A1838" s="1758" t="s">
        <v>1651</v>
      </c>
      <c r="B1838" s="1759"/>
      <c r="C1838" s="1759"/>
      <c r="D1838" s="1759"/>
      <c r="E1838" s="1759"/>
      <c r="F1838" s="1759"/>
      <c r="G1838" s="1760"/>
    </row>
    <row r="1839" spans="1:7" ht="15" customHeight="1">
      <c r="A1839" s="1758"/>
      <c r="B1839" s="1759"/>
      <c r="C1839" s="1759"/>
      <c r="D1839" s="1759"/>
      <c r="E1839" s="1759"/>
      <c r="F1839" s="1759"/>
      <c r="G1839" s="1760"/>
    </row>
    <row r="1840" spans="1:7">
      <c r="A1840" s="779"/>
      <c r="B1840" s="780" t="s">
        <v>1536</v>
      </c>
      <c r="C1840" s="781" t="s">
        <v>1721</v>
      </c>
      <c r="D1840" s="782"/>
      <c r="E1840" s="782"/>
      <c r="F1840" s="783"/>
      <c r="G1840" s="296"/>
    </row>
    <row r="1841" spans="1:7">
      <c r="A1841" s="170">
        <v>7.1790000000000003</v>
      </c>
      <c r="B1841" s="594" t="s">
        <v>1643</v>
      </c>
      <c r="C1841" s="595" t="s">
        <v>1537</v>
      </c>
      <c r="D1841" s="168" t="s">
        <v>26</v>
      </c>
      <c r="E1841" s="596">
        <v>2.7E-2</v>
      </c>
      <c r="F1841" s="1055"/>
      <c r="G1841" s="756">
        <f t="shared" ref="G1841" si="70">E1841*F1841</f>
        <v>0</v>
      </c>
    </row>
    <row r="1842" spans="1:7">
      <c r="A1842" s="784"/>
      <c r="B1842" s="785" t="s">
        <v>1538</v>
      </c>
      <c r="C1842" s="797" t="s">
        <v>1539</v>
      </c>
      <c r="D1842" s="782"/>
      <c r="E1842" s="790"/>
      <c r="F1842" s="788"/>
      <c r="G1842" s="789"/>
    </row>
    <row r="1843" spans="1:7" ht="15" customHeight="1">
      <c r="A1843" s="196">
        <v>7.18</v>
      </c>
      <c r="B1843" s="174"/>
      <c r="C1843" s="200" t="s">
        <v>1540</v>
      </c>
      <c r="D1843" s="168" t="s">
        <v>49</v>
      </c>
      <c r="E1843" s="597">
        <v>116</v>
      </c>
      <c r="F1843" s="1055"/>
      <c r="G1843" s="756">
        <f t="shared" ref="G1843:G1893" si="71">E1843*F1843</f>
        <v>0</v>
      </c>
    </row>
    <row r="1844" spans="1:7">
      <c r="A1844" s="784"/>
      <c r="B1844" s="785" t="s">
        <v>1541</v>
      </c>
      <c r="C1844" s="797" t="s">
        <v>1542</v>
      </c>
      <c r="D1844" s="782"/>
      <c r="E1844" s="790"/>
      <c r="F1844" s="788"/>
      <c r="G1844" s="789"/>
    </row>
    <row r="1845" spans="1:7">
      <c r="A1845" s="170">
        <v>7.181</v>
      </c>
      <c r="B1845" s="174"/>
      <c r="C1845" s="200" t="s">
        <v>1543</v>
      </c>
      <c r="D1845" s="168" t="s">
        <v>49</v>
      </c>
      <c r="E1845" s="597">
        <v>28</v>
      </c>
      <c r="F1845" s="1055"/>
      <c r="G1845" s="756">
        <f t="shared" si="71"/>
        <v>0</v>
      </c>
    </row>
    <row r="1846" spans="1:7">
      <c r="A1846" s="170">
        <v>7.1820000000000004</v>
      </c>
      <c r="B1846" s="174"/>
      <c r="C1846" s="201" t="s">
        <v>1544</v>
      </c>
      <c r="D1846" s="168" t="s">
        <v>49</v>
      </c>
      <c r="E1846" s="597">
        <v>194</v>
      </c>
      <c r="F1846" s="1055"/>
      <c r="G1846" s="756">
        <f t="shared" si="71"/>
        <v>0</v>
      </c>
    </row>
    <row r="1847" spans="1:7" ht="15" customHeight="1">
      <c r="A1847" s="170">
        <v>7.1829999999999998</v>
      </c>
      <c r="B1847" s="174"/>
      <c r="C1847" s="201" t="s">
        <v>1545</v>
      </c>
      <c r="D1847" s="168" t="s">
        <v>49</v>
      </c>
      <c r="E1847" s="597">
        <v>31</v>
      </c>
      <c r="F1847" s="1055"/>
      <c r="G1847" s="756">
        <f t="shared" si="71"/>
        <v>0</v>
      </c>
    </row>
    <row r="1848" spans="1:7">
      <c r="A1848" s="170">
        <v>7.1840000000000002</v>
      </c>
      <c r="B1848" s="174"/>
      <c r="C1848" s="200" t="s">
        <v>1873</v>
      </c>
      <c r="D1848" s="168" t="s">
        <v>557</v>
      </c>
      <c r="E1848" s="597">
        <v>27</v>
      </c>
      <c r="F1848" s="1055"/>
      <c r="G1848" s="756">
        <f t="shared" si="71"/>
        <v>0</v>
      </c>
    </row>
    <row r="1849" spans="1:7">
      <c r="A1849" s="170">
        <v>7.1849999999999996</v>
      </c>
      <c r="B1849" s="174"/>
      <c r="C1849" s="200" t="s">
        <v>1874</v>
      </c>
      <c r="D1849" s="168" t="s">
        <v>105</v>
      </c>
      <c r="E1849" s="597">
        <v>6</v>
      </c>
      <c r="F1849" s="1055"/>
      <c r="G1849" s="756">
        <f t="shared" si="71"/>
        <v>0</v>
      </c>
    </row>
    <row r="1850" spans="1:7" ht="25.5">
      <c r="A1850" s="170">
        <v>7.1859999999999999</v>
      </c>
      <c r="B1850" s="174"/>
      <c r="C1850" s="179" t="s">
        <v>1550</v>
      </c>
      <c r="D1850" s="168" t="s">
        <v>1551</v>
      </c>
      <c r="E1850" s="597">
        <v>33</v>
      </c>
      <c r="F1850" s="1055"/>
      <c r="G1850" s="756">
        <f>E1850*F1850</f>
        <v>0</v>
      </c>
    </row>
    <row r="1851" spans="1:7" ht="15" customHeight="1">
      <c r="A1851" s="784"/>
      <c r="B1851" s="785" t="s">
        <v>1552</v>
      </c>
      <c r="C1851" s="798" t="s">
        <v>1553</v>
      </c>
      <c r="D1851" s="782"/>
      <c r="E1851" s="790"/>
      <c r="F1851" s="788"/>
      <c r="G1851" s="789"/>
    </row>
    <row r="1852" spans="1:7">
      <c r="A1852" s="170">
        <v>7.1870000000000003</v>
      </c>
      <c r="B1852" s="174"/>
      <c r="C1852" s="202" t="s">
        <v>1554</v>
      </c>
      <c r="D1852" s="168" t="s">
        <v>24</v>
      </c>
      <c r="E1852" s="597">
        <v>147</v>
      </c>
      <c r="F1852" s="1055"/>
      <c r="G1852" s="756">
        <f t="shared" si="71"/>
        <v>0</v>
      </c>
    </row>
    <row r="1853" spans="1:7">
      <c r="A1853" s="784"/>
      <c r="B1853" s="785" t="s">
        <v>1555</v>
      </c>
      <c r="C1853" s="798" t="s">
        <v>1556</v>
      </c>
      <c r="D1853" s="782"/>
      <c r="E1853" s="790"/>
      <c r="F1853" s="788"/>
      <c r="G1853" s="789"/>
    </row>
    <row r="1854" spans="1:7">
      <c r="A1854" s="170">
        <v>7.1879999999999997</v>
      </c>
      <c r="B1854" s="174"/>
      <c r="C1854" s="202" t="s">
        <v>1557</v>
      </c>
      <c r="D1854" s="168" t="s">
        <v>24</v>
      </c>
      <c r="E1854" s="597">
        <v>5</v>
      </c>
      <c r="F1854" s="1055"/>
      <c r="G1854" s="756">
        <f t="shared" si="71"/>
        <v>0</v>
      </c>
    </row>
    <row r="1855" spans="1:7" ht="15" customHeight="1">
      <c r="A1855" s="784"/>
      <c r="B1855" s="785" t="s">
        <v>1558</v>
      </c>
      <c r="C1855" s="798" t="s">
        <v>1559</v>
      </c>
      <c r="D1855" s="782"/>
      <c r="E1855" s="790"/>
      <c r="F1855" s="788"/>
      <c r="G1855" s="789"/>
    </row>
    <row r="1856" spans="1:7">
      <c r="A1856" s="170">
        <v>7.1890000000000001</v>
      </c>
      <c r="B1856" s="174"/>
      <c r="C1856" s="202" t="s">
        <v>1560</v>
      </c>
      <c r="D1856" s="168" t="s">
        <v>49</v>
      </c>
      <c r="E1856" s="597">
        <f>E1866+E1872+E1873</f>
        <v>404</v>
      </c>
      <c r="F1856" s="1055"/>
      <c r="G1856" s="756">
        <f t="shared" si="71"/>
        <v>0</v>
      </c>
    </row>
    <row r="1857" spans="1:7">
      <c r="A1857" s="196">
        <v>7.19</v>
      </c>
      <c r="B1857" s="174"/>
      <c r="C1857" s="202" t="s">
        <v>1561</v>
      </c>
      <c r="D1857" s="168" t="s">
        <v>49</v>
      </c>
      <c r="E1857" s="597">
        <f>E1860</f>
        <v>197</v>
      </c>
      <c r="F1857" s="1055"/>
      <c r="G1857" s="756">
        <f t="shared" si="71"/>
        <v>0</v>
      </c>
    </row>
    <row r="1858" spans="1:7">
      <c r="A1858" s="170">
        <v>7.1909999999999998</v>
      </c>
      <c r="B1858" s="174"/>
      <c r="C1858" s="202" t="s">
        <v>1562</v>
      </c>
      <c r="D1858" s="168" t="s">
        <v>49</v>
      </c>
      <c r="E1858" s="597">
        <f>E1856+E1857</f>
        <v>601</v>
      </c>
      <c r="F1858" s="1055"/>
      <c r="G1858" s="756">
        <f t="shared" si="71"/>
        <v>0</v>
      </c>
    </row>
    <row r="1859" spans="1:7" ht="15" customHeight="1">
      <c r="A1859" s="784"/>
      <c r="B1859" s="785" t="s">
        <v>1563</v>
      </c>
      <c r="C1859" s="798" t="s">
        <v>1564</v>
      </c>
      <c r="D1859" s="782"/>
      <c r="E1859" s="790"/>
      <c r="F1859" s="788"/>
      <c r="G1859" s="789"/>
    </row>
    <row r="1860" spans="1:7">
      <c r="A1860" s="170">
        <v>7.1920000000000002</v>
      </c>
      <c r="B1860" s="174"/>
      <c r="C1860" s="202" t="s">
        <v>1565</v>
      </c>
      <c r="D1860" s="168" t="s">
        <v>49</v>
      </c>
      <c r="E1860" s="597">
        <v>197</v>
      </c>
      <c r="F1860" s="1055"/>
      <c r="G1860" s="756">
        <f t="shared" si="71"/>
        <v>0</v>
      </c>
    </row>
    <row r="1861" spans="1:7">
      <c r="A1861" s="170">
        <v>7.1929999999999996</v>
      </c>
      <c r="B1861" s="174"/>
      <c r="C1861" s="202" t="s">
        <v>1566</v>
      </c>
      <c r="D1861" s="168" t="s">
        <v>49</v>
      </c>
      <c r="E1861" s="597">
        <v>32</v>
      </c>
      <c r="F1861" s="1055"/>
      <c r="G1861" s="756">
        <f t="shared" si="71"/>
        <v>0</v>
      </c>
    </row>
    <row r="1862" spans="1:7">
      <c r="A1862" s="784"/>
      <c r="B1862" s="785" t="s">
        <v>1567</v>
      </c>
      <c r="C1862" s="791" t="s">
        <v>1568</v>
      </c>
      <c r="D1862" s="782"/>
      <c r="E1862" s="790"/>
      <c r="F1862" s="788"/>
      <c r="G1862" s="789"/>
    </row>
    <row r="1863" spans="1:7" ht="15" customHeight="1">
      <c r="A1863" s="170">
        <v>7.194</v>
      </c>
      <c r="B1863" s="174"/>
      <c r="C1863" s="180" t="s">
        <v>1646</v>
      </c>
      <c r="D1863" s="168" t="s">
        <v>49</v>
      </c>
      <c r="E1863" s="597">
        <f>E1872*1.2</f>
        <v>236.39999999999998</v>
      </c>
      <c r="F1863" s="1055"/>
      <c r="G1863" s="756">
        <f t="shared" si="71"/>
        <v>0</v>
      </c>
    </row>
    <row r="1864" spans="1:7">
      <c r="A1864" s="170">
        <v>7.1950000000000003</v>
      </c>
      <c r="B1864" s="174"/>
      <c r="C1864" s="180" t="s">
        <v>1637</v>
      </c>
      <c r="D1864" s="168" t="s">
        <v>49</v>
      </c>
      <c r="E1864" s="597">
        <f>E1879*1.02</f>
        <v>32.64</v>
      </c>
      <c r="F1864" s="1055"/>
      <c r="G1864" s="756">
        <f t="shared" si="71"/>
        <v>0</v>
      </c>
    </row>
    <row r="1865" spans="1:7" ht="15" customHeight="1">
      <c r="A1865" s="784"/>
      <c r="B1865" s="785" t="s">
        <v>1621</v>
      </c>
      <c r="C1865" s="798" t="s">
        <v>1622</v>
      </c>
      <c r="D1865" s="782"/>
      <c r="E1865" s="790"/>
      <c r="F1865" s="788"/>
      <c r="G1865" s="789"/>
    </row>
    <row r="1866" spans="1:7">
      <c r="A1866" s="170">
        <v>7.1959999999999997</v>
      </c>
      <c r="B1866" s="174"/>
      <c r="C1866" s="202" t="s">
        <v>1623</v>
      </c>
      <c r="D1866" s="168" t="s">
        <v>49</v>
      </c>
      <c r="E1866" s="597">
        <v>197</v>
      </c>
      <c r="F1866" s="1055"/>
      <c r="G1866" s="756">
        <f t="shared" si="71"/>
        <v>0</v>
      </c>
    </row>
    <row r="1867" spans="1:7">
      <c r="A1867" s="784"/>
      <c r="B1867" s="785" t="s">
        <v>1571</v>
      </c>
      <c r="C1867" s="798" t="s">
        <v>1572</v>
      </c>
      <c r="D1867" s="782"/>
      <c r="E1867" s="790"/>
      <c r="F1867" s="788"/>
      <c r="G1867" s="789"/>
    </row>
    <row r="1868" spans="1:7">
      <c r="A1868" s="170">
        <v>7.1970000000000001</v>
      </c>
      <c r="B1868" s="174"/>
      <c r="C1868" s="202" t="s">
        <v>1573</v>
      </c>
      <c r="D1868" s="168" t="s">
        <v>49</v>
      </c>
      <c r="E1868" s="597">
        <v>53</v>
      </c>
      <c r="F1868" s="1055"/>
      <c r="G1868" s="756">
        <f t="shared" si="71"/>
        <v>0</v>
      </c>
    </row>
    <row r="1869" spans="1:7">
      <c r="A1869" s="784"/>
      <c r="B1869" s="785" t="s">
        <v>1574</v>
      </c>
      <c r="C1869" s="798" t="s">
        <v>1575</v>
      </c>
      <c r="D1869" s="782"/>
      <c r="E1869" s="790"/>
      <c r="F1869" s="788"/>
      <c r="G1869" s="789"/>
    </row>
    <row r="1870" spans="1:7">
      <c r="A1870" s="170">
        <v>7.1980000000000004</v>
      </c>
      <c r="B1870" s="174"/>
      <c r="C1870" s="202" t="s">
        <v>1625</v>
      </c>
      <c r="D1870" s="168" t="s">
        <v>49</v>
      </c>
      <c r="E1870" s="597">
        <v>197</v>
      </c>
      <c r="F1870" s="1055"/>
      <c r="G1870" s="756">
        <f t="shared" si="71"/>
        <v>0</v>
      </c>
    </row>
    <row r="1871" spans="1:7">
      <c r="A1871" s="784"/>
      <c r="B1871" s="785" t="s">
        <v>1578</v>
      </c>
      <c r="C1871" s="798" t="s">
        <v>1579</v>
      </c>
      <c r="D1871" s="782"/>
      <c r="E1871" s="790"/>
      <c r="F1871" s="788"/>
      <c r="G1871" s="789"/>
    </row>
    <row r="1872" spans="1:7">
      <c r="A1872" s="170">
        <v>7.1989999999999998</v>
      </c>
      <c r="B1872" s="174"/>
      <c r="C1872" s="202" t="s">
        <v>1626</v>
      </c>
      <c r="D1872" s="168" t="s">
        <v>49</v>
      </c>
      <c r="E1872" s="597">
        <f>E1870</f>
        <v>197</v>
      </c>
      <c r="F1872" s="1055"/>
      <c r="G1872" s="756">
        <f t="shared" si="71"/>
        <v>0</v>
      </c>
    </row>
    <row r="1873" spans="1:7">
      <c r="A1873" s="196">
        <v>7.2</v>
      </c>
      <c r="B1873" s="174"/>
      <c r="C1873" s="197" t="s">
        <v>1638</v>
      </c>
      <c r="D1873" s="168" t="s">
        <v>49</v>
      </c>
      <c r="E1873" s="597">
        <v>10</v>
      </c>
      <c r="F1873" s="1055"/>
      <c r="G1873" s="756">
        <f t="shared" si="71"/>
        <v>0</v>
      </c>
    </row>
    <row r="1874" spans="1:7">
      <c r="A1874" s="784"/>
      <c r="B1874" s="785" t="s">
        <v>1582</v>
      </c>
      <c r="C1874" s="798" t="s">
        <v>1583</v>
      </c>
      <c r="D1874" s="782"/>
      <c r="E1874" s="790"/>
      <c r="F1874" s="788"/>
      <c r="G1874" s="789"/>
    </row>
    <row r="1875" spans="1:7">
      <c r="A1875" s="170">
        <v>7.2009999999999996</v>
      </c>
      <c r="B1875" s="174"/>
      <c r="C1875" s="202" t="s">
        <v>1584</v>
      </c>
      <c r="D1875" s="168" t="s">
        <v>49</v>
      </c>
      <c r="E1875" s="597">
        <v>21</v>
      </c>
      <c r="F1875" s="1055"/>
      <c r="G1875" s="756">
        <f t="shared" si="71"/>
        <v>0</v>
      </c>
    </row>
    <row r="1876" spans="1:7">
      <c r="A1876" s="784"/>
      <c r="B1876" s="785" t="s">
        <v>1585</v>
      </c>
      <c r="C1876" s="798" t="s">
        <v>1586</v>
      </c>
      <c r="D1876" s="782"/>
      <c r="E1876" s="790"/>
      <c r="F1876" s="788"/>
      <c r="G1876" s="789"/>
    </row>
    <row r="1877" spans="1:7" ht="15" customHeight="1">
      <c r="A1877" s="170">
        <v>7.202</v>
      </c>
      <c r="B1877" s="174"/>
      <c r="C1877" s="202" t="s">
        <v>1627</v>
      </c>
      <c r="D1877" s="168" t="s">
        <v>49</v>
      </c>
      <c r="E1877" s="597">
        <v>10</v>
      </c>
      <c r="F1877" s="1055"/>
      <c r="G1877" s="756">
        <f t="shared" si="71"/>
        <v>0</v>
      </c>
    </row>
    <row r="1878" spans="1:7">
      <c r="A1878" s="784"/>
      <c r="B1878" s="785" t="s">
        <v>1588</v>
      </c>
      <c r="C1878" s="798" t="s">
        <v>1589</v>
      </c>
      <c r="D1878" s="782"/>
      <c r="E1878" s="790"/>
      <c r="F1878" s="788"/>
      <c r="G1878" s="789"/>
    </row>
    <row r="1879" spans="1:7">
      <c r="A1879" s="170">
        <v>7.2030000000000003</v>
      </c>
      <c r="B1879" s="174"/>
      <c r="C1879" s="202" t="s">
        <v>1590</v>
      </c>
      <c r="D1879" s="168" t="s">
        <v>49</v>
      </c>
      <c r="E1879" s="597">
        <v>32</v>
      </c>
      <c r="F1879" s="1055"/>
      <c r="G1879" s="756">
        <f t="shared" si="71"/>
        <v>0</v>
      </c>
    </row>
    <row r="1880" spans="1:7">
      <c r="A1880" s="784"/>
      <c r="B1880" s="793" t="s">
        <v>1592</v>
      </c>
      <c r="C1880" s="798" t="s">
        <v>1593</v>
      </c>
      <c r="D1880" s="782"/>
      <c r="E1880" s="790"/>
      <c r="F1880" s="788"/>
      <c r="G1880" s="789"/>
    </row>
    <row r="1881" spans="1:7" ht="15" customHeight="1">
      <c r="A1881" s="144">
        <v>7.2039999999999997</v>
      </c>
      <c r="B1881" s="183"/>
      <c r="C1881" s="202" t="s">
        <v>1594</v>
      </c>
      <c r="D1881" s="168" t="s">
        <v>49</v>
      </c>
      <c r="E1881" s="168">
        <v>27.55</v>
      </c>
      <c r="F1881" s="1055"/>
      <c r="G1881" s="756">
        <f t="shared" si="71"/>
        <v>0</v>
      </c>
    </row>
    <row r="1882" spans="1:7">
      <c r="A1882" s="792"/>
      <c r="B1882" s="793" t="s">
        <v>1595</v>
      </c>
      <c r="C1882" s="791" t="s">
        <v>1596</v>
      </c>
      <c r="D1882" s="782"/>
      <c r="E1882" s="782"/>
      <c r="F1882" s="788"/>
      <c r="G1882" s="789"/>
    </row>
    <row r="1883" spans="1:7" ht="15" customHeight="1">
      <c r="A1883" s="144">
        <v>7.2050000000000001</v>
      </c>
      <c r="B1883" s="168"/>
      <c r="C1883" s="180" t="s">
        <v>1597</v>
      </c>
      <c r="D1883" s="168" t="s">
        <v>557</v>
      </c>
      <c r="E1883" s="168">
        <v>20</v>
      </c>
      <c r="F1883" s="1055"/>
      <c r="G1883" s="756">
        <f t="shared" si="71"/>
        <v>0</v>
      </c>
    </row>
    <row r="1884" spans="1:7">
      <c r="A1884" s="144">
        <v>7.2060000000000004</v>
      </c>
      <c r="B1884" s="183" t="s">
        <v>1598</v>
      </c>
      <c r="C1884" s="203" t="s">
        <v>1629</v>
      </c>
      <c r="D1884" s="185" t="s">
        <v>49</v>
      </c>
      <c r="E1884" s="168">
        <v>11.94</v>
      </c>
      <c r="F1884" s="1055"/>
      <c r="G1884" s="756">
        <f t="shared" si="71"/>
        <v>0</v>
      </c>
    </row>
    <row r="1885" spans="1:7">
      <c r="A1885" s="792"/>
      <c r="B1885" s="793" t="s">
        <v>1600</v>
      </c>
      <c r="C1885" s="799" t="s">
        <v>1601</v>
      </c>
      <c r="D1885" s="795"/>
      <c r="E1885" s="782"/>
      <c r="F1885" s="788"/>
      <c r="G1885" s="789"/>
    </row>
    <row r="1886" spans="1:7">
      <c r="A1886" s="144">
        <v>7.2069999999999999</v>
      </c>
      <c r="B1886" s="183"/>
      <c r="C1886" s="203" t="s">
        <v>1602</v>
      </c>
      <c r="D1886" s="185" t="s">
        <v>57</v>
      </c>
      <c r="E1886" s="168">
        <v>10</v>
      </c>
      <c r="F1886" s="1055"/>
      <c r="G1886" s="756">
        <f t="shared" si="71"/>
        <v>0</v>
      </c>
    </row>
    <row r="1887" spans="1:7">
      <c r="A1887" s="792"/>
      <c r="B1887" s="793" t="s">
        <v>1603</v>
      </c>
      <c r="C1887" s="800" t="s">
        <v>1604</v>
      </c>
      <c r="D1887" s="795"/>
      <c r="E1887" s="782"/>
      <c r="F1887" s="788"/>
      <c r="G1887" s="789"/>
    </row>
    <row r="1888" spans="1:7">
      <c r="A1888" s="144">
        <v>7.2080000000000002</v>
      </c>
      <c r="B1888" s="183"/>
      <c r="C1888" s="203" t="s">
        <v>1605</v>
      </c>
      <c r="D1888" s="185" t="s">
        <v>57</v>
      </c>
      <c r="E1888" s="168">
        <v>14</v>
      </c>
      <c r="F1888" s="1055"/>
      <c r="G1888" s="756">
        <f t="shared" si="71"/>
        <v>0</v>
      </c>
    </row>
    <row r="1889" spans="1:7">
      <c r="A1889" s="792"/>
      <c r="B1889" s="782" t="s">
        <v>1606</v>
      </c>
      <c r="C1889" s="798" t="s">
        <v>1607</v>
      </c>
      <c r="D1889" s="782"/>
      <c r="E1889" s="782"/>
      <c r="F1889" s="788"/>
      <c r="G1889" s="789"/>
    </row>
    <row r="1890" spans="1:7">
      <c r="A1890" s="144">
        <v>7.2089999999999996</v>
      </c>
      <c r="B1890" s="168"/>
      <c r="C1890" s="202" t="s">
        <v>1608</v>
      </c>
      <c r="D1890" s="168" t="s">
        <v>557</v>
      </c>
      <c r="E1890" s="598">
        <v>15</v>
      </c>
      <c r="F1890" s="1055"/>
      <c r="G1890" s="756">
        <f t="shared" si="71"/>
        <v>0</v>
      </c>
    </row>
    <row r="1891" spans="1:7">
      <c r="A1891" s="792"/>
      <c r="B1891" s="782" t="s">
        <v>1610</v>
      </c>
      <c r="C1891" s="798" t="s">
        <v>1611</v>
      </c>
      <c r="D1891" s="782"/>
      <c r="E1891" s="782"/>
      <c r="F1891" s="788"/>
      <c r="G1891" s="789"/>
    </row>
    <row r="1892" spans="1:7">
      <c r="A1892" s="205">
        <v>7.21</v>
      </c>
      <c r="B1892" s="168"/>
      <c r="C1892" s="202" t="s">
        <v>1612</v>
      </c>
      <c r="D1892" s="168" t="s">
        <v>557</v>
      </c>
      <c r="E1892" s="168">
        <v>17</v>
      </c>
      <c r="F1892" s="1055"/>
      <c r="G1892" s="756">
        <f t="shared" si="71"/>
        <v>0</v>
      </c>
    </row>
    <row r="1893" spans="1:7" ht="30" customHeight="1" thickBot="1">
      <c r="A1893" s="1168">
        <v>7.2110000000000003</v>
      </c>
      <c r="B1893" s="1169" t="s">
        <v>1615</v>
      </c>
      <c r="C1893" s="1174" t="s">
        <v>1616</v>
      </c>
      <c r="D1893" s="1171" t="s">
        <v>49</v>
      </c>
      <c r="E1893" s="1171">
        <v>64.8</v>
      </c>
      <c r="F1893" s="1063"/>
      <c r="G1893" s="810">
        <f t="shared" si="71"/>
        <v>0</v>
      </c>
    </row>
    <row r="1894" spans="1:7" ht="15" customHeight="1" thickBot="1">
      <c r="A1894" s="601"/>
      <c r="B1894" s="602"/>
      <c r="C1894" s="603"/>
      <c r="D1894" s="602"/>
      <c r="E1894" s="602"/>
      <c r="F1894" s="853" t="s">
        <v>1841</v>
      </c>
      <c r="G1894" s="807">
        <f>SUM(G1840:G1893)</f>
        <v>0</v>
      </c>
    </row>
    <row r="1895" spans="1:7">
      <c r="A1895" s="1758" t="s">
        <v>1652</v>
      </c>
      <c r="B1895" s="1759"/>
      <c r="C1895" s="1759"/>
      <c r="D1895" s="1759"/>
      <c r="E1895" s="1759"/>
      <c r="F1895" s="1759"/>
      <c r="G1895" s="1760"/>
    </row>
    <row r="1896" spans="1:7" ht="15" customHeight="1">
      <c r="A1896" s="1758"/>
      <c r="B1896" s="1759"/>
      <c r="C1896" s="1759"/>
      <c r="D1896" s="1759"/>
      <c r="E1896" s="1759"/>
      <c r="F1896" s="1759"/>
      <c r="G1896" s="1760"/>
    </row>
    <row r="1897" spans="1:7" ht="15" customHeight="1">
      <c r="A1897" s="779"/>
      <c r="B1897" s="780" t="s">
        <v>1536</v>
      </c>
      <c r="C1897" s="781" t="s">
        <v>1721</v>
      </c>
      <c r="D1897" s="782"/>
      <c r="E1897" s="782"/>
      <c r="F1897" s="783"/>
      <c r="G1897" s="296"/>
    </row>
    <row r="1898" spans="1:7">
      <c r="A1898" s="170">
        <v>7.2119999999999997</v>
      </c>
      <c r="B1898" s="594"/>
      <c r="C1898" s="595" t="s">
        <v>1537</v>
      </c>
      <c r="D1898" s="168" t="s">
        <v>26</v>
      </c>
      <c r="E1898" s="596">
        <v>0.39</v>
      </c>
      <c r="F1898" s="1055"/>
      <c r="G1898" s="756">
        <f>F1898*E1898</f>
        <v>0</v>
      </c>
    </row>
    <row r="1899" spans="1:7" ht="15" customHeight="1">
      <c r="A1899" s="784"/>
      <c r="B1899" s="785" t="s">
        <v>1538</v>
      </c>
      <c r="C1899" s="797" t="s">
        <v>1539</v>
      </c>
      <c r="D1899" s="782"/>
      <c r="E1899" s="790"/>
      <c r="F1899" s="788"/>
      <c r="G1899" s="789"/>
    </row>
    <row r="1900" spans="1:7">
      <c r="A1900" s="170">
        <v>7.2130000000000001</v>
      </c>
      <c r="B1900" s="174"/>
      <c r="C1900" s="200" t="s">
        <v>1540</v>
      </c>
      <c r="D1900" s="168" t="s">
        <v>49</v>
      </c>
      <c r="E1900" s="597">
        <v>146</v>
      </c>
      <c r="F1900" s="1055"/>
      <c r="G1900" s="756">
        <f t="shared" ref="G1900:G1954" si="72">E1900*F1900</f>
        <v>0</v>
      </c>
    </row>
    <row r="1901" spans="1:7">
      <c r="A1901" s="784"/>
      <c r="B1901" s="785" t="s">
        <v>1541</v>
      </c>
      <c r="C1901" s="797" t="s">
        <v>1542</v>
      </c>
      <c r="D1901" s="782"/>
      <c r="E1901" s="790"/>
      <c r="F1901" s="788"/>
      <c r="G1901" s="789"/>
    </row>
    <row r="1902" spans="1:7">
      <c r="A1902" s="170">
        <v>7.2140000000000004</v>
      </c>
      <c r="B1902" s="174"/>
      <c r="C1902" s="200" t="s">
        <v>1543</v>
      </c>
      <c r="D1902" s="168" t="s">
        <v>49</v>
      </c>
      <c r="E1902" s="597">
        <v>27</v>
      </c>
      <c r="F1902" s="1055"/>
      <c r="G1902" s="756">
        <f t="shared" si="72"/>
        <v>0</v>
      </c>
    </row>
    <row r="1903" spans="1:7">
      <c r="A1903" s="170">
        <v>7.2149999999999999</v>
      </c>
      <c r="B1903" s="174"/>
      <c r="C1903" s="201" t="s">
        <v>1545</v>
      </c>
      <c r="D1903" s="168" t="s">
        <v>49</v>
      </c>
      <c r="E1903" s="597">
        <v>72</v>
      </c>
      <c r="F1903" s="1055"/>
      <c r="G1903" s="756">
        <f t="shared" si="72"/>
        <v>0</v>
      </c>
    </row>
    <row r="1904" spans="1:7">
      <c r="A1904" s="1161">
        <v>7.2160000000000002</v>
      </c>
      <c r="B1904" s="1162"/>
      <c r="C1904" s="1163" t="s">
        <v>1653</v>
      </c>
      <c r="D1904" s="1158" t="s">
        <v>49</v>
      </c>
      <c r="E1904" s="1165">
        <v>163</v>
      </c>
      <c r="F1904" s="1055"/>
      <c r="G1904" s="756">
        <f t="shared" si="72"/>
        <v>0</v>
      </c>
    </row>
    <row r="1905" spans="1:7">
      <c r="A1905" s="170">
        <v>7.2169999999999996</v>
      </c>
      <c r="B1905" s="174"/>
      <c r="C1905" s="201" t="s">
        <v>1644</v>
      </c>
      <c r="D1905" s="168" t="s">
        <v>557</v>
      </c>
      <c r="E1905" s="597">
        <v>26</v>
      </c>
      <c r="F1905" s="1055"/>
      <c r="G1905" s="756">
        <f t="shared" si="72"/>
        <v>0</v>
      </c>
    </row>
    <row r="1906" spans="1:7">
      <c r="A1906" s="170">
        <v>7.218</v>
      </c>
      <c r="B1906" s="174"/>
      <c r="C1906" s="201" t="s">
        <v>1631</v>
      </c>
      <c r="D1906" s="168" t="s">
        <v>557</v>
      </c>
      <c r="E1906" s="597">
        <v>20</v>
      </c>
      <c r="F1906" s="1055"/>
      <c r="G1906" s="756">
        <f t="shared" si="72"/>
        <v>0</v>
      </c>
    </row>
    <row r="1907" spans="1:7">
      <c r="A1907" s="170">
        <v>7.2190000000000003</v>
      </c>
      <c r="B1907" s="174"/>
      <c r="C1907" s="201" t="s">
        <v>1547</v>
      </c>
      <c r="D1907" s="168" t="s">
        <v>557</v>
      </c>
      <c r="E1907" s="597">
        <v>17</v>
      </c>
      <c r="F1907" s="1055"/>
      <c r="G1907" s="756">
        <f t="shared" si="72"/>
        <v>0</v>
      </c>
    </row>
    <row r="1908" spans="1:7">
      <c r="A1908" s="196">
        <v>7.22</v>
      </c>
      <c r="B1908" s="174"/>
      <c r="C1908" s="200" t="s">
        <v>1619</v>
      </c>
      <c r="D1908" s="168" t="s">
        <v>105</v>
      </c>
      <c r="E1908" s="597">
        <v>10</v>
      </c>
      <c r="F1908" s="1055"/>
      <c r="G1908" s="756">
        <f t="shared" si="72"/>
        <v>0</v>
      </c>
    </row>
    <row r="1909" spans="1:7" ht="25.5">
      <c r="A1909" s="170">
        <v>7.2210000000000001</v>
      </c>
      <c r="B1909" s="174"/>
      <c r="C1909" s="179" t="s">
        <v>1550</v>
      </c>
      <c r="D1909" s="168" t="s">
        <v>1551</v>
      </c>
      <c r="E1909" s="597">
        <f>67.71</f>
        <v>67.709999999999994</v>
      </c>
      <c r="F1909" s="1055"/>
      <c r="G1909" s="756">
        <f>E1909*F1909</f>
        <v>0</v>
      </c>
    </row>
    <row r="1910" spans="1:7">
      <c r="A1910" s="784"/>
      <c r="B1910" s="785" t="s">
        <v>1552</v>
      </c>
      <c r="C1910" s="798" t="s">
        <v>1553</v>
      </c>
      <c r="D1910" s="782"/>
      <c r="E1910" s="790"/>
      <c r="F1910" s="788"/>
      <c r="G1910" s="789"/>
    </row>
    <row r="1911" spans="1:7">
      <c r="A1911" s="170">
        <v>7.2220000000000004</v>
      </c>
      <c r="B1911" s="174"/>
      <c r="C1911" s="202" t="s">
        <v>1554</v>
      </c>
      <c r="D1911" s="168" t="s">
        <v>24</v>
      </c>
      <c r="E1911" s="597">
        <v>267</v>
      </c>
      <c r="F1911" s="1055"/>
      <c r="G1911" s="756">
        <f t="shared" si="72"/>
        <v>0</v>
      </c>
    </row>
    <row r="1912" spans="1:7">
      <c r="A1912" s="784"/>
      <c r="B1912" s="785" t="s">
        <v>1555</v>
      </c>
      <c r="C1912" s="798" t="s">
        <v>1556</v>
      </c>
      <c r="D1912" s="782"/>
      <c r="E1912" s="790"/>
      <c r="F1912" s="788"/>
      <c r="G1912" s="789"/>
    </row>
    <row r="1913" spans="1:7" ht="15" customHeight="1">
      <c r="A1913" s="170">
        <v>7.2229999999999999</v>
      </c>
      <c r="B1913" s="174"/>
      <c r="C1913" s="202" t="s">
        <v>1557</v>
      </c>
      <c r="D1913" s="168" t="s">
        <v>24</v>
      </c>
      <c r="E1913" s="597">
        <v>10</v>
      </c>
      <c r="F1913" s="1055"/>
      <c r="G1913" s="756">
        <f t="shared" si="72"/>
        <v>0</v>
      </c>
    </row>
    <row r="1914" spans="1:7">
      <c r="A1914" s="784"/>
      <c r="B1914" s="785" t="s">
        <v>1558</v>
      </c>
      <c r="C1914" s="798" t="s">
        <v>1559</v>
      </c>
      <c r="D1914" s="782"/>
      <c r="E1914" s="790"/>
      <c r="F1914" s="788"/>
      <c r="G1914" s="789"/>
    </row>
    <row r="1915" spans="1:7">
      <c r="A1915" s="170">
        <v>7.2240000000000002</v>
      </c>
      <c r="B1915" s="174"/>
      <c r="C1915" s="202" t="s">
        <v>1560</v>
      </c>
      <c r="D1915" s="168" t="s">
        <v>49</v>
      </c>
      <c r="E1915" s="597">
        <f>E1926+E1932+E1933</f>
        <v>372</v>
      </c>
      <c r="F1915" s="1055"/>
      <c r="G1915" s="756">
        <f t="shared" si="72"/>
        <v>0</v>
      </c>
    </row>
    <row r="1916" spans="1:7">
      <c r="A1916" s="170">
        <v>7.2249999999999996</v>
      </c>
      <c r="B1916" s="174"/>
      <c r="C1916" s="202" t="s">
        <v>1561</v>
      </c>
      <c r="D1916" s="168" t="s">
        <v>49</v>
      </c>
      <c r="E1916" s="597">
        <f>E1919</f>
        <v>183</v>
      </c>
      <c r="F1916" s="1055"/>
      <c r="G1916" s="756">
        <f t="shared" si="72"/>
        <v>0</v>
      </c>
    </row>
    <row r="1917" spans="1:7" ht="15" customHeight="1">
      <c r="A1917" s="170">
        <v>7.226</v>
      </c>
      <c r="B1917" s="174"/>
      <c r="C1917" s="202" t="s">
        <v>1562</v>
      </c>
      <c r="D1917" s="168" t="s">
        <v>49</v>
      </c>
      <c r="E1917" s="597">
        <f>E1915+E1916</f>
        <v>555</v>
      </c>
      <c r="F1917" s="1055"/>
      <c r="G1917" s="756">
        <f t="shared" si="72"/>
        <v>0</v>
      </c>
    </row>
    <row r="1918" spans="1:7">
      <c r="A1918" s="784"/>
      <c r="B1918" s="785" t="s">
        <v>1563</v>
      </c>
      <c r="C1918" s="798" t="s">
        <v>1564</v>
      </c>
      <c r="D1918" s="782"/>
      <c r="E1918" s="790"/>
      <c r="F1918" s="788"/>
      <c r="G1918" s="789"/>
    </row>
    <row r="1919" spans="1:7" ht="15" customHeight="1">
      <c r="A1919" s="170">
        <v>7.2270000000000003</v>
      </c>
      <c r="B1919" s="174"/>
      <c r="C1919" s="202" t="s">
        <v>1565</v>
      </c>
      <c r="D1919" s="168" t="s">
        <v>49</v>
      </c>
      <c r="E1919" s="597">
        <v>183</v>
      </c>
      <c r="F1919" s="1055"/>
      <c r="G1919" s="756">
        <f t="shared" si="72"/>
        <v>0</v>
      </c>
    </row>
    <row r="1920" spans="1:7">
      <c r="A1920" s="170">
        <v>7.2279999999999998</v>
      </c>
      <c r="B1920" s="174"/>
      <c r="C1920" s="202" t="s">
        <v>1566</v>
      </c>
      <c r="D1920" s="168" t="s">
        <v>49</v>
      </c>
      <c r="E1920" s="597">
        <f>82+7</f>
        <v>89</v>
      </c>
      <c r="F1920" s="1055"/>
      <c r="G1920" s="756">
        <f t="shared" si="72"/>
        <v>0</v>
      </c>
    </row>
    <row r="1921" spans="1:7">
      <c r="A1921" s="784"/>
      <c r="B1921" s="785" t="s">
        <v>1567</v>
      </c>
      <c r="C1921" s="791" t="s">
        <v>1568</v>
      </c>
      <c r="D1921" s="782"/>
      <c r="E1921" s="790"/>
      <c r="F1921" s="788"/>
      <c r="G1921" s="789"/>
    </row>
    <row r="1922" spans="1:7">
      <c r="A1922" s="170">
        <v>7.2290000000000001</v>
      </c>
      <c r="B1922" s="174"/>
      <c r="C1922" s="180" t="s">
        <v>1636</v>
      </c>
      <c r="D1922" s="168" t="s">
        <v>49</v>
      </c>
      <c r="E1922" s="597">
        <f>E1930*1.2</f>
        <v>219.6</v>
      </c>
      <c r="F1922" s="1055"/>
      <c r="G1922" s="756">
        <f t="shared" si="72"/>
        <v>0</v>
      </c>
    </row>
    <row r="1923" spans="1:7">
      <c r="A1923" s="196">
        <v>7.23</v>
      </c>
      <c r="B1923" s="174"/>
      <c r="C1923" s="180" t="s">
        <v>1654</v>
      </c>
      <c r="D1923" s="168" t="s">
        <v>49</v>
      </c>
      <c r="E1923" s="597">
        <f>E1932*1.25</f>
        <v>228.75</v>
      </c>
      <c r="F1923" s="1055"/>
      <c r="G1923" s="756">
        <f t="shared" si="72"/>
        <v>0</v>
      </c>
    </row>
    <row r="1924" spans="1:7">
      <c r="A1924" s="170">
        <v>7.2309999999999999</v>
      </c>
      <c r="B1924" s="174"/>
      <c r="C1924" s="202" t="s">
        <v>1655</v>
      </c>
      <c r="D1924" s="168" t="s">
        <v>49</v>
      </c>
      <c r="E1924" s="597">
        <f>E1939*1.05</f>
        <v>93.45</v>
      </c>
      <c r="F1924" s="1055"/>
      <c r="G1924" s="756">
        <f t="shared" si="72"/>
        <v>0</v>
      </c>
    </row>
    <row r="1925" spans="1:7">
      <c r="A1925" s="784"/>
      <c r="B1925" s="785" t="s">
        <v>1621</v>
      </c>
      <c r="C1925" s="798" t="s">
        <v>1622</v>
      </c>
      <c r="D1925" s="782"/>
      <c r="E1925" s="790"/>
      <c r="F1925" s="788"/>
      <c r="G1925" s="789"/>
    </row>
    <row r="1926" spans="1:7">
      <c r="A1926" s="170">
        <v>7.2320000000000002</v>
      </c>
      <c r="B1926" s="174"/>
      <c r="C1926" s="202" t="s">
        <v>1623</v>
      </c>
      <c r="D1926" s="168" t="s">
        <v>49</v>
      </c>
      <c r="E1926" s="597">
        <v>183</v>
      </c>
      <c r="F1926" s="1055"/>
      <c r="G1926" s="756">
        <f t="shared" si="72"/>
        <v>0</v>
      </c>
    </row>
    <row r="1927" spans="1:7">
      <c r="A1927" s="784"/>
      <c r="B1927" s="785" t="s">
        <v>1571</v>
      </c>
      <c r="C1927" s="798" t="s">
        <v>1572</v>
      </c>
      <c r="D1927" s="782"/>
      <c r="E1927" s="790"/>
      <c r="F1927" s="788"/>
      <c r="G1927" s="789"/>
    </row>
    <row r="1928" spans="1:7">
      <c r="A1928" s="170">
        <v>7.2329999999999997</v>
      </c>
      <c r="B1928" s="174"/>
      <c r="C1928" s="202" t="s">
        <v>1573</v>
      </c>
      <c r="D1928" s="168" t="s">
        <v>49</v>
      </c>
      <c r="E1928" s="597">
        <v>38</v>
      </c>
      <c r="F1928" s="1055"/>
      <c r="G1928" s="756">
        <f t="shared" si="72"/>
        <v>0</v>
      </c>
    </row>
    <row r="1929" spans="1:7">
      <c r="A1929" s="784"/>
      <c r="B1929" s="785" t="s">
        <v>1574</v>
      </c>
      <c r="C1929" s="798" t="s">
        <v>1575</v>
      </c>
      <c r="D1929" s="782"/>
      <c r="E1929" s="790"/>
      <c r="F1929" s="788"/>
      <c r="G1929" s="789"/>
    </row>
    <row r="1930" spans="1:7">
      <c r="A1930" s="170">
        <v>7.234</v>
      </c>
      <c r="B1930" s="174"/>
      <c r="C1930" s="202" t="s">
        <v>1625</v>
      </c>
      <c r="D1930" s="168" t="s">
        <v>49</v>
      </c>
      <c r="E1930" s="597">
        <v>183</v>
      </c>
      <c r="F1930" s="1055"/>
      <c r="G1930" s="756">
        <f t="shared" si="72"/>
        <v>0</v>
      </c>
    </row>
    <row r="1931" spans="1:7" ht="15" customHeight="1">
      <c r="A1931" s="784"/>
      <c r="B1931" s="785" t="s">
        <v>1578</v>
      </c>
      <c r="C1931" s="798" t="s">
        <v>1579</v>
      </c>
      <c r="D1931" s="782"/>
      <c r="E1931" s="790"/>
      <c r="F1931" s="788"/>
      <c r="G1931" s="789"/>
    </row>
    <row r="1932" spans="1:7">
      <c r="A1932" s="170">
        <v>7.2350000000000003</v>
      </c>
      <c r="B1932" s="174"/>
      <c r="C1932" s="202" t="s">
        <v>1626</v>
      </c>
      <c r="D1932" s="168" t="s">
        <v>49</v>
      </c>
      <c r="E1932" s="597">
        <v>183</v>
      </c>
      <c r="F1932" s="1055"/>
      <c r="G1932" s="756">
        <f t="shared" si="72"/>
        <v>0</v>
      </c>
    </row>
    <row r="1933" spans="1:7">
      <c r="A1933" s="170">
        <v>7.2359999999999998</v>
      </c>
      <c r="B1933" s="174"/>
      <c r="C1933" s="197" t="s">
        <v>1581</v>
      </c>
      <c r="D1933" s="168" t="s">
        <v>49</v>
      </c>
      <c r="E1933" s="597">
        <v>6</v>
      </c>
      <c r="F1933" s="1055"/>
      <c r="G1933" s="756">
        <f t="shared" si="72"/>
        <v>0</v>
      </c>
    </row>
    <row r="1934" spans="1:7">
      <c r="A1934" s="784"/>
      <c r="B1934" s="785" t="s">
        <v>1582</v>
      </c>
      <c r="C1934" s="798" t="s">
        <v>1583</v>
      </c>
      <c r="D1934" s="782"/>
      <c r="E1934" s="790"/>
      <c r="F1934" s="788"/>
      <c r="G1934" s="789"/>
    </row>
    <row r="1935" spans="1:7">
      <c r="A1935" s="170">
        <v>7.2370000000000001</v>
      </c>
      <c r="B1935" s="174"/>
      <c r="C1935" s="202" t="s">
        <v>1584</v>
      </c>
      <c r="D1935" s="168" t="s">
        <v>49</v>
      </c>
      <c r="E1935" s="597">
        <v>12</v>
      </c>
      <c r="F1935" s="1055"/>
      <c r="G1935" s="756">
        <f t="shared" si="72"/>
        <v>0</v>
      </c>
    </row>
    <row r="1936" spans="1:7">
      <c r="A1936" s="784"/>
      <c r="B1936" s="785" t="s">
        <v>1585</v>
      </c>
      <c r="C1936" s="798" t="s">
        <v>1586</v>
      </c>
      <c r="D1936" s="782"/>
      <c r="E1936" s="790"/>
      <c r="F1936" s="788"/>
      <c r="G1936" s="789"/>
    </row>
    <row r="1937" spans="1:7">
      <c r="A1937" s="170">
        <v>7.2380000000000004</v>
      </c>
      <c r="B1937" s="174"/>
      <c r="C1937" s="202" t="s">
        <v>1627</v>
      </c>
      <c r="D1937" s="168" t="s">
        <v>49</v>
      </c>
      <c r="E1937" s="597">
        <v>6</v>
      </c>
      <c r="F1937" s="1055"/>
      <c r="G1937" s="756">
        <f t="shared" si="72"/>
        <v>0</v>
      </c>
    </row>
    <row r="1938" spans="1:7">
      <c r="A1938" s="784"/>
      <c r="B1938" s="785" t="s">
        <v>1588</v>
      </c>
      <c r="C1938" s="798" t="s">
        <v>1589</v>
      </c>
      <c r="D1938" s="782"/>
      <c r="E1938" s="790"/>
      <c r="F1938" s="788"/>
      <c r="G1938" s="789"/>
    </row>
    <row r="1939" spans="1:7">
      <c r="A1939" s="170">
        <v>7.2389999999999999</v>
      </c>
      <c r="B1939" s="174"/>
      <c r="C1939" s="202" t="s">
        <v>1590</v>
      </c>
      <c r="D1939" s="168" t="s">
        <v>49</v>
      </c>
      <c r="E1939" s="597">
        <f>82+7</f>
        <v>89</v>
      </c>
      <c r="F1939" s="1055"/>
      <c r="G1939" s="756">
        <f t="shared" si="72"/>
        <v>0</v>
      </c>
    </row>
    <row r="1940" spans="1:7" ht="15" customHeight="1">
      <c r="A1940" s="784"/>
      <c r="B1940" s="793" t="s">
        <v>1592</v>
      </c>
      <c r="C1940" s="798" t="s">
        <v>1593</v>
      </c>
      <c r="D1940" s="782"/>
      <c r="E1940" s="790"/>
      <c r="F1940" s="788"/>
      <c r="G1940" s="789"/>
    </row>
    <row r="1941" spans="1:7">
      <c r="A1941" s="205">
        <v>7.24</v>
      </c>
      <c r="B1941" s="183"/>
      <c r="C1941" s="202" t="s">
        <v>1594</v>
      </c>
      <c r="D1941" s="168" t="s">
        <v>49</v>
      </c>
      <c r="E1941" s="168">
        <v>20</v>
      </c>
      <c r="F1941" s="1055"/>
      <c r="G1941" s="756">
        <f t="shared" si="72"/>
        <v>0</v>
      </c>
    </row>
    <row r="1942" spans="1:7">
      <c r="A1942" s="792"/>
      <c r="B1942" s="793" t="s">
        <v>1595</v>
      </c>
      <c r="C1942" s="791" t="s">
        <v>1596</v>
      </c>
      <c r="D1942" s="782"/>
      <c r="E1942" s="782"/>
      <c r="F1942" s="788"/>
      <c r="G1942" s="789"/>
    </row>
    <row r="1943" spans="1:7" ht="15" customHeight="1">
      <c r="A1943" s="144">
        <v>7.2409999999999997</v>
      </c>
      <c r="B1943" s="168"/>
      <c r="C1943" s="180" t="s">
        <v>1597</v>
      </c>
      <c r="D1943" s="168" t="s">
        <v>557</v>
      </c>
      <c r="E1943" s="168">
        <v>24.5</v>
      </c>
      <c r="F1943" s="1055"/>
      <c r="G1943" s="756">
        <f t="shared" si="72"/>
        <v>0</v>
      </c>
    </row>
    <row r="1944" spans="1:7" ht="15" customHeight="1">
      <c r="A1944" s="144">
        <v>7.242</v>
      </c>
      <c r="B1944" s="183" t="s">
        <v>1598</v>
      </c>
      <c r="C1944" s="203" t="s">
        <v>1629</v>
      </c>
      <c r="D1944" s="185" t="s">
        <v>49</v>
      </c>
      <c r="E1944" s="168">
        <v>2.75</v>
      </c>
      <c r="F1944" s="1055"/>
      <c r="G1944" s="756">
        <f t="shared" si="72"/>
        <v>0</v>
      </c>
    </row>
    <row r="1945" spans="1:7" ht="15" customHeight="1">
      <c r="A1945" s="792"/>
      <c r="B1945" s="793" t="s">
        <v>1600</v>
      </c>
      <c r="C1945" s="799" t="s">
        <v>1601</v>
      </c>
      <c r="D1945" s="795"/>
      <c r="E1945" s="782"/>
      <c r="F1945" s="788"/>
      <c r="G1945" s="789"/>
    </row>
    <row r="1946" spans="1:7" ht="15" customHeight="1">
      <c r="A1946" s="144">
        <v>7.2430000000000003</v>
      </c>
      <c r="B1946" s="183"/>
      <c r="C1946" s="203" t="s">
        <v>1602</v>
      </c>
      <c r="D1946" s="185" t="s">
        <v>57</v>
      </c>
      <c r="E1946" s="168">
        <v>10</v>
      </c>
      <c r="F1946" s="1055"/>
      <c r="G1946" s="756">
        <f t="shared" si="72"/>
        <v>0</v>
      </c>
    </row>
    <row r="1947" spans="1:7" ht="15" customHeight="1">
      <c r="A1947" s="792"/>
      <c r="B1947" s="793" t="s">
        <v>1603</v>
      </c>
      <c r="C1947" s="800" t="s">
        <v>1604</v>
      </c>
      <c r="D1947" s="795"/>
      <c r="E1947" s="782"/>
      <c r="F1947" s="788"/>
      <c r="G1947" s="789"/>
    </row>
    <row r="1948" spans="1:7">
      <c r="A1948" s="144">
        <v>7.2439999999999998</v>
      </c>
      <c r="B1948" s="183"/>
      <c r="C1948" s="203" t="s">
        <v>1605</v>
      </c>
      <c r="D1948" s="185" t="s">
        <v>57</v>
      </c>
      <c r="E1948" s="168">
        <v>20</v>
      </c>
      <c r="F1948" s="1055"/>
      <c r="G1948" s="756">
        <f t="shared" si="72"/>
        <v>0</v>
      </c>
    </row>
    <row r="1949" spans="1:7">
      <c r="A1949" s="792"/>
      <c r="B1949" s="782" t="s">
        <v>1606</v>
      </c>
      <c r="C1949" s="798" t="s">
        <v>1607</v>
      </c>
      <c r="D1949" s="782"/>
      <c r="E1949" s="782"/>
      <c r="F1949" s="788"/>
      <c r="G1949" s="789"/>
    </row>
    <row r="1950" spans="1:7">
      <c r="A1950" s="144">
        <v>7.2450000000000001</v>
      </c>
      <c r="B1950" s="168"/>
      <c r="C1950" s="202" t="s">
        <v>1608</v>
      </c>
      <c r="D1950" s="168" t="s">
        <v>557</v>
      </c>
      <c r="E1950" s="598">
        <v>42</v>
      </c>
      <c r="F1950" s="1055"/>
      <c r="G1950" s="756">
        <f t="shared" si="72"/>
        <v>0</v>
      </c>
    </row>
    <row r="1951" spans="1:7">
      <c r="A1951" s="144">
        <v>7.2460000000000004</v>
      </c>
      <c r="B1951" s="168"/>
      <c r="C1951" s="202" t="s">
        <v>1609</v>
      </c>
      <c r="D1951" s="168" t="s">
        <v>557</v>
      </c>
      <c r="E1951" s="168">
        <v>6.6</v>
      </c>
      <c r="F1951" s="1055"/>
      <c r="G1951" s="756">
        <f t="shared" si="72"/>
        <v>0</v>
      </c>
    </row>
    <row r="1952" spans="1:7">
      <c r="A1952" s="792"/>
      <c r="B1952" s="782" t="s">
        <v>1610</v>
      </c>
      <c r="C1952" s="798" t="s">
        <v>1611</v>
      </c>
      <c r="D1952" s="782"/>
      <c r="E1952" s="782"/>
      <c r="F1952" s="788"/>
      <c r="G1952" s="789"/>
    </row>
    <row r="1953" spans="1:7">
      <c r="A1953" s="144">
        <v>7.2469999999999999</v>
      </c>
      <c r="B1953" s="168"/>
      <c r="C1953" s="202" t="s">
        <v>1612</v>
      </c>
      <c r="D1953" s="168" t="s">
        <v>557</v>
      </c>
      <c r="E1953" s="168">
        <f>30+6</f>
        <v>36</v>
      </c>
      <c r="F1953" s="1055"/>
      <c r="G1953" s="756">
        <f t="shared" si="72"/>
        <v>0</v>
      </c>
    </row>
    <row r="1954" spans="1:7" ht="30" customHeight="1" thickBot="1">
      <c r="A1954" s="1168">
        <v>7.2480000000000002</v>
      </c>
      <c r="B1954" s="1169" t="s">
        <v>1615</v>
      </c>
      <c r="C1954" s="1174" t="s">
        <v>1616</v>
      </c>
      <c r="D1954" s="1171" t="s">
        <v>49</v>
      </c>
      <c r="E1954" s="1171">
        <v>64.8</v>
      </c>
      <c r="F1954" s="1063"/>
      <c r="G1954" s="810">
        <f t="shared" si="72"/>
        <v>0</v>
      </c>
    </row>
    <row r="1955" spans="1:7" ht="15.75" thickBot="1">
      <c r="A1955" s="601"/>
      <c r="B1955" s="602"/>
      <c r="C1955" s="603"/>
      <c r="D1955" s="602"/>
      <c r="E1955" s="602"/>
      <c r="F1955" s="853" t="s">
        <v>1841</v>
      </c>
      <c r="G1955" s="807">
        <f>SUM(G1898:G1954)</f>
        <v>0</v>
      </c>
    </row>
    <row r="1956" spans="1:7">
      <c r="A1956" s="1758" t="s">
        <v>1656</v>
      </c>
      <c r="B1956" s="1759"/>
      <c r="C1956" s="1759"/>
      <c r="D1956" s="1759"/>
      <c r="E1956" s="1759"/>
      <c r="F1956" s="1759"/>
      <c r="G1956" s="1760"/>
    </row>
    <row r="1957" spans="1:7" ht="15" customHeight="1">
      <c r="A1957" s="1758"/>
      <c r="B1957" s="1759"/>
      <c r="C1957" s="1759"/>
      <c r="D1957" s="1759"/>
      <c r="E1957" s="1759"/>
      <c r="F1957" s="1759"/>
      <c r="G1957" s="1760"/>
    </row>
    <row r="1958" spans="1:7">
      <c r="A1958" s="779"/>
      <c r="B1958" s="780" t="s">
        <v>1536</v>
      </c>
      <c r="C1958" s="781" t="s">
        <v>1721</v>
      </c>
      <c r="D1958" s="782"/>
      <c r="E1958" s="782"/>
      <c r="F1958" s="783"/>
      <c r="G1958" s="296"/>
    </row>
    <row r="1959" spans="1:7">
      <c r="A1959" s="170">
        <v>7.2489999999999997</v>
      </c>
      <c r="B1959" s="594"/>
      <c r="C1959" s="595" t="s">
        <v>1537</v>
      </c>
      <c r="D1959" s="168" t="s">
        <v>26</v>
      </c>
      <c r="E1959" s="596">
        <v>1.6E-2</v>
      </c>
      <c r="F1959" s="1055"/>
      <c r="G1959" s="756">
        <f t="shared" ref="G1959" si="73">E1959*F1959</f>
        <v>0</v>
      </c>
    </row>
    <row r="1960" spans="1:7">
      <c r="A1960" s="784"/>
      <c r="B1960" s="785" t="s">
        <v>1538</v>
      </c>
      <c r="C1960" s="786" t="s">
        <v>1539</v>
      </c>
      <c r="D1960" s="782"/>
      <c r="E1960" s="790"/>
      <c r="F1960" s="788"/>
      <c r="G1960" s="789"/>
    </row>
    <row r="1961" spans="1:7">
      <c r="A1961" s="196">
        <v>7.25</v>
      </c>
      <c r="B1961" s="174"/>
      <c r="C1961" s="179" t="s">
        <v>1540</v>
      </c>
      <c r="D1961" s="168" t="s">
        <v>49</v>
      </c>
      <c r="E1961" s="597">
        <v>17</v>
      </c>
      <c r="F1961" s="1055"/>
      <c r="G1961" s="756">
        <f t="shared" ref="G1961:G2009" si="74">E1961*F1961</f>
        <v>0</v>
      </c>
    </row>
    <row r="1962" spans="1:7">
      <c r="A1962" s="784"/>
      <c r="B1962" s="785" t="s">
        <v>1541</v>
      </c>
      <c r="C1962" s="786" t="s">
        <v>1542</v>
      </c>
      <c r="D1962" s="782"/>
      <c r="E1962" s="790"/>
      <c r="F1962" s="788"/>
      <c r="G1962" s="789"/>
    </row>
    <row r="1963" spans="1:7">
      <c r="A1963" s="170">
        <v>7.2510000000000003</v>
      </c>
      <c r="B1963" s="174"/>
      <c r="C1963" s="179" t="s">
        <v>1543</v>
      </c>
      <c r="D1963" s="168" t="s">
        <v>49</v>
      </c>
      <c r="E1963" s="597">
        <v>40</v>
      </c>
      <c r="F1963" s="1055"/>
      <c r="G1963" s="756">
        <f t="shared" si="74"/>
        <v>0</v>
      </c>
    </row>
    <row r="1964" spans="1:7">
      <c r="A1964" s="170">
        <v>7.2519999999999998</v>
      </c>
      <c r="B1964" s="174"/>
      <c r="C1964" s="194" t="s">
        <v>1544</v>
      </c>
      <c r="D1964" s="168" t="s">
        <v>49</v>
      </c>
      <c r="E1964" s="597">
        <v>77</v>
      </c>
      <c r="F1964" s="1055"/>
      <c r="G1964" s="756">
        <f t="shared" si="74"/>
        <v>0</v>
      </c>
    </row>
    <row r="1965" spans="1:7">
      <c r="A1965" s="170">
        <v>7.2530000000000001</v>
      </c>
      <c r="B1965" s="174"/>
      <c r="C1965" s="194" t="s">
        <v>1545</v>
      </c>
      <c r="D1965" s="168" t="s">
        <v>49</v>
      </c>
      <c r="E1965" s="597">
        <v>52</v>
      </c>
      <c r="F1965" s="1055"/>
      <c r="G1965" s="756">
        <f t="shared" si="74"/>
        <v>0</v>
      </c>
    </row>
    <row r="1966" spans="1:7">
      <c r="A1966" s="170">
        <v>7.2539999999999996</v>
      </c>
      <c r="B1966" s="174"/>
      <c r="C1966" s="194" t="s">
        <v>1657</v>
      </c>
      <c r="D1966" s="168" t="s">
        <v>557</v>
      </c>
      <c r="E1966" s="597">
        <v>36</v>
      </c>
      <c r="F1966" s="1055"/>
      <c r="G1966" s="756">
        <f t="shared" si="74"/>
        <v>0</v>
      </c>
    </row>
    <row r="1967" spans="1:7">
      <c r="A1967" s="170">
        <v>7.2549999999999999</v>
      </c>
      <c r="B1967" s="174"/>
      <c r="C1967" s="194" t="s">
        <v>1658</v>
      </c>
      <c r="D1967" s="168" t="s">
        <v>557</v>
      </c>
      <c r="E1967" s="597">
        <v>26</v>
      </c>
      <c r="F1967" s="1055"/>
      <c r="G1967" s="756">
        <f t="shared" si="74"/>
        <v>0</v>
      </c>
    </row>
    <row r="1968" spans="1:7">
      <c r="A1968" s="170">
        <v>7.2560000000000002</v>
      </c>
      <c r="B1968" s="174"/>
      <c r="C1968" s="194" t="s">
        <v>1547</v>
      </c>
      <c r="D1968" s="168" t="s">
        <v>557</v>
      </c>
      <c r="E1968" s="597">
        <v>34</v>
      </c>
      <c r="F1968" s="1055"/>
      <c r="G1968" s="756">
        <f t="shared" si="74"/>
        <v>0</v>
      </c>
    </row>
    <row r="1969" spans="1:7" ht="25.5">
      <c r="A1969" s="170">
        <v>7.2569999999999997</v>
      </c>
      <c r="B1969" s="174"/>
      <c r="C1969" s="179" t="s">
        <v>1550</v>
      </c>
      <c r="D1969" s="168" t="s">
        <v>1551</v>
      </c>
      <c r="E1969" s="597">
        <f>17.28+7.68</f>
        <v>24.96</v>
      </c>
      <c r="F1969" s="1055"/>
      <c r="G1969" s="756">
        <f>E1969*F1969</f>
        <v>0</v>
      </c>
    </row>
    <row r="1970" spans="1:7">
      <c r="A1970" s="784"/>
      <c r="B1970" s="785" t="s">
        <v>1552</v>
      </c>
      <c r="C1970" s="791" t="s">
        <v>1553</v>
      </c>
      <c r="D1970" s="782"/>
      <c r="E1970" s="790"/>
      <c r="F1970" s="788"/>
      <c r="G1970" s="789"/>
    </row>
    <row r="1971" spans="1:7">
      <c r="A1971" s="170">
        <v>7.258</v>
      </c>
      <c r="B1971" s="174"/>
      <c r="C1971" s="180" t="s">
        <v>1554</v>
      </c>
      <c r="D1971" s="168" t="s">
        <v>24</v>
      </c>
      <c r="E1971" s="597">
        <v>155</v>
      </c>
      <c r="F1971" s="1055"/>
      <c r="G1971" s="756">
        <f t="shared" si="74"/>
        <v>0</v>
      </c>
    </row>
    <row r="1972" spans="1:7" ht="15" customHeight="1">
      <c r="A1972" s="784"/>
      <c r="B1972" s="785" t="s">
        <v>1555</v>
      </c>
      <c r="C1972" s="791" t="s">
        <v>1556</v>
      </c>
      <c r="D1972" s="782"/>
      <c r="E1972" s="790"/>
      <c r="F1972" s="788"/>
      <c r="G1972" s="789"/>
    </row>
    <row r="1973" spans="1:7">
      <c r="A1973" s="170">
        <v>7.2590000000000003</v>
      </c>
      <c r="B1973" s="174"/>
      <c r="C1973" s="180" t="s">
        <v>1557</v>
      </c>
      <c r="D1973" s="168" t="s">
        <v>24</v>
      </c>
      <c r="E1973" s="597">
        <v>5</v>
      </c>
      <c r="F1973" s="1055"/>
      <c r="G1973" s="756">
        <f t="shared" si="74"/>
        <v>0</v>
      </c>
    </row>
    <row r="1974" spans="1:7">
      <c r="A1974" s="784"/>
      <c r="B1974" s="785" t="s">
        <v>1558</v>
      </c>
      <c r="C1974" s="791" t="s">
        <v>1559</v>
      </c>
      <c r="D1974" s="782"/>
      <c r="E1974" s="790"/>
      <c r="F1974" s="788"/>
      <c r="G1974" s="789"/>
    </row>
    <row r="1975" spans="1:7">
      <c r="A1975" s="196">
        <v>7.26</v>
      </c>
      <c r="B1975" s="174"/>
      <c r="C1975" s="180" t="s">
        <v>1560</v>
      </c>
      <c r="D1975" s="168" t="s">
        <v>49</v>
      </c>
      <c r="E1975" s="597">
        <f>E1984+E1990+E1991</f>
        <v>134</v>
      </c>
      <c r="F1975" s="1055"/>
      <c r="G1975" s="756">
        <f t="shared" si="74"/>
        <v>0</v>
      </c>
    </row>
    <row r="1976" spans="1:7">
      <c r="A1976" s="170">
        <v>7.2610000000000001</v>
      </c>
      <c r="B1976" s="174"/>
      <c r="C1976" s="180" t="s">
        <v>1561</v>
      </c>
      <c r="D1976" s="168" t="s">
        <v>49</v>
      </c>
      <c r="E1976" s="597">
        <f>E1979</f>
        <v>60</v>
      </c>
      <c r="F1976" s="1055"/>
      <c r="G1976" s="756">
        <f t="shared" si="74"/>
        <v>0</v>
      </c>
    </row>
    <row r="1977" spans="1:7">
      <c r="A1977" s="170">
        <v>7.2619999999999996</v>
      </c>
      <c r="B1977" s="174"/>
      <c r="C1977" s="180" t="s">
        <v>1562</v>
      </c>
      <c r="D1977" s="168" t="s">
        <v>49</v>
      </c>
      <c r="E1977" s="597">
        <f>E1975+E1976</f>
        <v>194</v>
      </c>
      <c r="F1977" s="1055"/>
      <c r="G1977" s="756">
        <f t="shared" si="74"/>
        <v>0</v>
      </c>
    </row>
    <row r="1978" spans="1:7">
      <c r="A1978" s="784"/>
      <c r="B1978" s="785" t="s">
        <v>1563</v>
      </c>
      <c r="C1978" s="791" t="s">
        <v>1564</v>
      </c>
      <c r="D1978" s="782"/>
      <c r="E1978" s="790"/>
      <c r="F1978" s="788"/>
      <c r="G1978" s="789"/>
    </row>
    <row r="1979" spans="1:7">
      <c r="A1979" s="170">
        <v>7.2629999999999999</v>
      </c>
      <c r="B1979" s="174"/>
      <c r="C1979" s="180" t="s">
        <v>1565</v>
      </c>
      <c r="D1979" s="168" t="s">
        <v>49</v>
      </c>
      <c r="E1979" s="597">
        <v>60</v>
      </c>
      <c r="F1979" s="1055"/>
      <c r="G1979" s="756">
        <f t="shared" si="74"/>
        <v>0</v>
      </c>
    </row>
    <row r="1980" spans="1:7">
      <c r="A1980" s="170">
        <v>7.2640000000000002</v>
      </c>
      <c r="B1980" s="174"/>
      <c r="C1980" s="180" t="s">
        <v>1566</v>
      </c>
      <c r="D1980" s="168" t="s">
        <v>49</v>
      </c>
      <c r="E1980" s="597">
        <v>34</v>
      </c>
      <c r="F1980" s="1055"/>
      <c r="G1980" s="756">
        <f t="shared" si="74"/>
        <v>0</v>
      </c>
    </row>
    <row r="1981" spans="1:7">
      <c r="A1981" s="784"/>
      <c r="B1981" s="785" t="s">
        <v>1567</v>
      </c>
      <c r="C1981" s="791" t="s">
        <v>1568</v>
      </c>
      <c r="D1981" s="782"/>
      <c r="E1981" s="790"/>
      <c r="F1981" s="788"/>
      <c r="G1981" s="789"/>
    </row>
    <row r="1982" spans="1:7">
      <c r="A1982" s="170">
        <v>7.2649999999999997</v>
      </c>
      <c r="B1982" s="174"/>
      <c r="C1982" s="180" t="s">
        <v>1646</v>
      </c>
      <c r="D1982" s="168" t="s">
        <v>49</v>
      </c>
      <c r="E1982" s="597">
        <f>E1990*1.02</f>
        <v>61.2</v>
      </c>
      <c r="F1982" s="1055"/>
      <c r="G1982" s="756">
        <f t="shared" si="74"/>
        <v>0</v>
      </c>
    </row>
    <row r="1983" spans="1:7">
      <c r="A1983" s="784"/>
      <c r="B1983" s="785" t="s">
        <v>1621</v>
      </c>
      <c r="C1983" s="791" t="s">
        <v>1622</v>
      </c>
      <c r="D1983" s="782"/>
      <c r="E1983" s="790"/>
      <c r="F1983" s="788"/>
      <c r="G1983" s="789"/>
    </row>
    <row r="1984" spans="1:7">
      <c r="A1984" s="170">
        <v>7.266</v>
      </c>
      <c r="B1984" s="174"/>
      <c r="C1984" s="180" t="s">
        <v>1623</v>
      </c>
      <c r="D1984" s="168" t="s">
        <v>49</v>
      </c>
      <c r="E1984" s="597">
        <v>60</v>
      </c>
      <c r="F1984" s="1055"/>
      <c r="G1984" s="756">
        <f t="shared" si="74"/>
        <v>0</v>
      </c>
    </row>
    <row r="1985" spans="1:7" ht="15" customHeight="1">
      <c r="A1985" s="784"/>
      <c r="B1985" s="785" t="s">
        <v>1571</v>
      </c>
      <c r="C1985" s="791" t="s">
        <v>1572</v>
      </c>
      <c r="D1985" s="782"/>
      <c r="E1985" s="790"/>
      <c r="F1985" s="788"/>
      <c r="G1985" s="789"/>
    </row>
    <row r="1986" spans="1:7">
      <c r="A1986" s="170">
        <v>7.2670000000000003</v>
      </c>
      <c r="B1986" s="174"/>
      <c r="C1986" s="180" t="s">
        <v>1573</v>
      </c>
      <c r="D1986" s="168" t="s">
        <v>49</v>
      </c>
      <c r="E1986" s="597">
        <v>9</v>
      </c>
      <c r="F1986" s="1055"/>
      <c r="G1986" s="756">
        <f t="shared" si="74"/>
        <v>0</v>
      </c>
    </row>
    <row r="1987" spans="1:7">
      <c r="A1987" s="784"/>
      <c r="B1987" s="785" t="s">
        <v>1574</v>
      </c>
      <c r="C1987" s="791" t="s">
        <v>1575</v>
      </c>
      <c r="D1987" s="782"/>
      <c r="E1987" s="790"/>
      <c r="F1987" s="788"/>
      <c r="G1987" s="789"/>
    </row>
    <row r="1988" spans="1:7" ht="15" customHeight="1">
      <c r="A1988" s="170">
        <v>7.2679999999999998</v>
      </c>
      <c r="B1988" s="174"/>
      <c r="C1988" s="180" t="s">
        <v>1625</v>
      </c>
      <c r="D1988" s="168" t="s">
        <v>49</v>
      </c>
      <c r="E1988" s="597">
        <v>60</v>
      </c>
      <c r="F1988" s="1055"/>
      <c r="G1988" s="756">
        <f t="shared" si="74"/>
        <v>0</v>
      </c>
    </row>
    <row r="1989" spans="1:7">
      <c r="A1989" s="784"/>
      <c r="B1989" s="785" t="s">
        <v>1578</v>
      </c>
      <c r="C1989" s="791" t="s">
        <v>1579</v>
      </c>
      <c r="D1989" s="782"/>
      <c r="E1989" s="790"/>
      <c r="F1989" s="813"/>
      <c r="G1989" s="806"/>
    </row>
    <row r="1990" spans="1:7">
      <c r="A1990" s="170">
        <v>7.2690000000000001</v>
      </c>
      <c r="B1990" s="174"/>
      <c r="C1990" s="180" t="s">
        <v>1626</v>
      </c>
      <c r="D1990" s="168" t="s">
        <v>49</v>
      </c>
      <c r="E1990" s="597">
        <v>60</v>
      </c>
      <c r="F1990" s="1055"/>
      <c r="G1990" s="756">
        <f t="shared" si="74"/>
        <v>0</v>
      </c>
    </row>
    <row r="1991" spans="1:7" ht="15" customHeight="1">
      <c r="A1991" s="196">
        <v>7.27</v>
      </c>
      <c r="B1991" s="174"/>
      <c r="C1991" s="195" t="s">
        <v>1581</v>
      </c>
      <c r="D1991" s="168" t="s">
        <v>49</v>
      </c>
      <c r="E1991" s="597">
        <v>14</v>
      </c>
      <c r="F1991" s="1055"/>
      <c r="G1991" s="756">
        <f t="shared" si="74"/>
        <v>0</v>
      </c>
    </row>
    <row r="1992" spans="1:7">
      <c r="A1992" s="784"/>
      <c r="B1992" s="785" t="s">
        <v>1582</v>
      </c>
      <c r="C1992" s="791" t="s">
        <v>1583</v>
      </c>
      <c r="D1992" s="782"/>
      <c r="E1992" s="790"/>
      <c r="F1992" s="788"/>
      <c r="G1992" s="789"/>
    </row>
    <row r="1993" spans="1:7">
      <c r="A1993" s="170">
        <v>7.2709999999999999</v>
      </c>
      <c r="B1993" s="174"/>
      <c r="C1993" s="180" t="s">
        <v>1584</v>
      </c>
      <c r="D1993" s="168" t="s">
        <v>49</v>
      </c>
      <c r="E1993" s="597">
        <v>28</v>
      </c>
      <c r="F1993" s="1055"/>
      <c r="G1993" s="756">
        <f t="shared" si="74"/>
        <v>0</v>
      </c>
    </row>
    <row r="1994" spans="1:7">
      <c r="A1994" s="784"/>
      <c r="B1994" s="785" t="s">
        <v>1585</v>
      </c>
      <c r="C1994" s="791" t="s">
        <v>1586</v>
      </c>
      <c r="D1994" s="782"/>
      <c r="E1994" s="790"/>
      <c r="F1994" s="788"/>
      <c r="G1994" s="789"/>
    </row>
    <row r="1995" spans="1:7">
      <c r="A1995" s="170">
        <v>7.2720000000000002</v>
      </c>
      <c r="B1995" s="174"/>
      <c r="C1995" s="180" t="s">
        <v>1627</v>
      </c>
      <c r="D1995" s="168" t="s">
        <v>49</v>
      </c>
      <c r="E1995" s="597">
        <v>14</v>
      </c>
      <c r="F1995" s="1055"/>
      <c r="G1995" s="756">
        <f t="shared" si="74"/>
        <v>0</v>
      </c>
    </row>
    <row r="1996" spans="1:7">
      <c r="A1996" s="784"/>
      <c r="B1996" s="785" t="s">
        <v>1588</v>
      </c>
      <c r="C1996" s="791" t="s">
        <v>1589</v>
      </c>
      <c r="D1996" s="782"/>
      <c r="E1996" s="790"/>
      <c r="F1996" s="788"/>
      <c r="G1996" s="789"/>
    </row>
    <row r="1997" spans="1:7">
      <c r="A1997" s="170">
        <v>7.2729999999999997</v>
      </c>
      <c r="B1997" s="174"/>
      <c r="C1997" s="180" t="s">
        <v>1590</v>
      </c>
      <c r="D1997" s="168" t="s">
        <v>49</v>
      </c>
      <c r="E1997" s="597">
        <v>34</v>
      </c>
      <c r="F1997" s="1055"/>
      <c r="G1997" s="756">
        <f t="shared" si="74"/>
        <v>0</v>
      </c>
    </row>
    <row r="1998" spans="1:7">
      <c r="A1998" s="784"/>
      <c r="B1998" s="793" t="s">
        <v>1595</v>
      </c>
      <c r="C1998" s="791" t="s">
        <v>1596</v>
      </c>
      <c r="D1998" s="782"/>
      <c r="E1998" s="782"/>
      <c r="F1998" s="788"/>
      <c r="G1998" s="789"/>
    </row>
    <row r="1999" spans="1:7">
      <c r="A1999" s="170">
        <v>7.274</v>
      </c>
      <c r="B1999" s="168"/>
      <c r="C1999" s="180" t="s">
        <v>1597</v>
      </c>
      <c r="D1999" s="168" t="s">
        <v>557</v>
      </c>
      <c r="E1999" s="168">
        <v>50</v>
      </c>
      <c r="F1999" s="1055"/>
      <c r="G1999" s="756">
        <f t="shared" si="74"/>
        <v>0</v>
      </c>
    </row>
    <row r="2000" spans="1:7">
      <c r="A2000" s="144">
        <v>7.2750000000000004</v>
      </c>
      <c r="B2000" s="183" t="s">
        <v>1598</v>
      </c>
      <c r="C2000" s="186" t="s">
        <v>1629</v>
      </c>
      <c r="D2000" s="185" t="s">
        <v>49</v>
      </c>
      <c r="E2000" s="168">
        <v>4.24</v>
      </c>
      <c r="F2000" s="1055"/>
      <c r="G2000" s="756">
        <f t="shared" si="74"/>
        <v>0</v>
      </c>
    </row>
    <row r="2001" spans="1:7">
      <c r="A2001" s="792"/>
      <c r="B2001" s="793" t="s">
        <v>1600</v>
      </c>
      <c r="C2001" s="796" t="s">
        <v>1601</v>
      </c>
      <c r="D2001" s="795"/>
      <c r="E2001" s="782"/>
      <c r="F2001" s="788"/>
      <c r="G2001" s="789"/>
    </row>
    <row r="2002" spans="1:7">
      <c r="A2002" s="144">
        <v>7.2759999999999998</v>
      </c>
      <c r="B2002" s="183"/>
      <c r="C2002" s="186" t="s">
        <v>1602</v>
      </c>
      <c r="D2002" s="185" t="s">
        <v>57</v>
      </c>
      <c r="E2002" s="168">
        <v>6</v>
      </c>
      <c r="F2002" s="1055"/>
      <c r="G2002" s="756">
        <f t="shared" si="74"/>
        <v>0</v>
      </c>
    </row>
    <row r="2003" spans="1:7">
      <c r="A2003" s="792"/>
      <c r="B2003" s="782" t="s">
        <v>1606</v>
      </c>
      <c r="C2003" s="791" t="s">
        <v>1607</v>
      </c>
      <c r="D2003" s="782"/>
      <c r="E2003" s="782"/>
      <c r="F2003" s="788"/>
      <c r="G2003" s="789"/>
    </row>
    <row r="2004" spans="1:7">
      <c r="A2004" s="144">
        <v>7.2770000000000001</v>
      </c>
      <c r="B2004" s="168"/>
      <c r="C2004" s="180" t="s">
        <v>1608</v>
      </c>
      <c r="D2004" s="168" t="s">
        <v>557</v>
      </c>
      <c r="E2004" s="598">
        <v>16</v>
      </c>
      <c r="F2004" s="1055"/>
      <c r="G2004" s="756">
        <f t="shared" si="74"/>
        <v>0</v>
      </c>
    </row>
    <row r="2005" spans="1:7">
      <c r="A2005" s="792"/>
      <c r="B2005" s="782" t="s">
        <v>1610</v>
      </c>
      <c r="C2005" s="791" t="s">
        <v>1611</v>
      </c>
      <c r="D2005" s="782"/>
      <c r="E2005" s="782"/>
      <c r="F2005" s="788"/>
      <c r="G2005" s="789"/>
    </row>
    <row r="2006" spans="1:7">
      <c r="A2006" s="144">
        <v>7.2779999999999996</v>
      </c>
      <c r="B2006" s="168"/>
      <c r="C2006" s="180" t="s">
        <v>1612</v>
      </c>
      <c r="D2006" s="168" t="s">
        <v>557</v>
      </c>
      <c r="E2006" s="168">
        <v>16</v>
      </c>
      <c r="F2006" s="1055"/>
      <c r="G2006" s="756">
        <f t="shared" si="74"/>
        <v>0</v>
      </c>
    </row>
    <row r="2007" spans="1:7">
      <c r="A2007" s="792"/>
      <c r="B2007" s="782" t="s">
        <v>1659</v>
      </c>
      <c r="C2007" s="791" t="s">
        <v>1660</v>
      </c>
      <c r="D2007" s="782"/>
      <c r="E2007" s="782"/>
      <c r="F2007" s="788"/>
      <c r="G2007" s="789"/>
    </row>
    <row r="2008" spans="1:7">
      <c r="A2008" s="144">
        <v>7.2789999999999999</v>
      </c>
      <c r="B2008" s="168"/>
      <c r="C2008" s="180" t="s">
        <v>1661</v>
      </c>
      <c r="D2008" s="168" t="s">
        <v>28</v>
      </c>
      <c r="E2008" s="168">
        <v>19</v>
      </c>
      <c r="F2008" s="1055"/>
      <c r="G2008" s="756">
        <f t="shared" ref="G2008" si="75">E2008*F2008</f>
        <v>0</v>
      </c>
    </row>
    <row r="2009" spans="1:7" ht="30" customHeight="1" thickBot="1">
      <c r="A2009" s="1175">
        <v>7.28</v>
      </c>
      <c r="B2009" s="1169" t="s">
        <v>1615</v>
      </c>
      <c r="C2009" s="1174" t="s">
        <v>1616</v>
      </c>
      <c r="D2009" s="1171" t="s">
        <v>49</v>
      </c>
      <c r="E2009" s="1171">
        <v>90</v>
      </c>
      <c r="F2009" s="1063"/>
      <c r="G2009" s="810">
        <f t="shared" si="74"/>
        <v>0</v>
      </c>
    </row>
    <row r="2010" spans="1:7" ht="15.75" thickBot="1">
      <c r="A2010" s="601"/>
      <c r="B2010" s="602"/>
      <c r="C2010" s="603"/>
      <c r="D2010" s="602"/>
      <c r="E2010" s="602"/>
      <c r="F2010" s="853" t="s">
        <v>1841</v>
      </c>
      <c r="G2010" s="807">
        <f>SUM(G1959:G2009)</f>
        <v>0</v>
      </c>
    </row>
    <row r="2011" spans="1:7">
      <c r="A2011" s="1758" t="s">
        <v>1842</v>
      </c>
      <c r="B2011" s="1759"/>
      <c r="C2011" s="1759"/>
      <c r="D2011" s="1759"/>
      <c r="E2011" s="1759"/>
      <c r="F2011" s="1759"/>
      <c r="G2011" s="1760"/>
    </row>
    <row r="2012" spans="1:7" ht="15" customHeight="1">
      <c r="A2012" s="1758"/>
      <c r="B2012" s="1759"/>
      <c r="C2012" s="1759"/>
      <c r="D2012" s="1759"/>
      <c r="E2012" s="1759"/>
      <c r="F2012" s="1759"/>
      <c r="G2012" s="1760"/>
    </row>
    <row r="2013" spans="1:7">
      <c r="A2013" s="779"/>
      <c r="B2013" s="780" t="s">
        <v>1536</v>
      </c>
      <c r="C2013" s="781" t="s">
        <v>1721</v>
      </c>
      <c r="D2013" s="782"/>
      <c r="E2013" s="782"/>
      <c r="F2013" s="783"/>
      <c r="G2013" s="296"/>
    </row>
    <row r="2014" spans="1:7">
      <c r="A2014" s="170">
        <v>7.2809999999999997</v>
      </c>
      <c r="B2014" s="594"/>
      <c r="C2014" s="595" t="s">
        <v>1537</v>
      </c>
      <c r="D2014" s="168" t="s">
        <v>26</v>
      </c>
      <c r="E2014" s="596">
        <v>3.2000000000000001E-2</v>
      </c>
      <c r="F2014" s="1055"/>
      <c r="G2014" s="756">
        <f t="shared" ref="G2014" si="76">E2014*F2014</f>
        <v>0</v>
      </c>
    </row>
    <row r="2015" spans="1:7">
      <c r="A2015" s="784"/>
      <c r="B2015" s="785" t="s">
        <v>1538</v>
      </c>
      <c r="C2015" s="786" t="s">
        <v>1539</v>
      </c>
      <c r="D2015" s="782"/>
      <c r="E2015" s="790"/>
      <c r="F2015" s="788"/>
      <c r="G2015" s="806"/>
    </row>
    <row r="2016" spans="1:7">
      <c r="A2016" s="170">
        <v>7.282</v>
      </c>
      <c r="B2016" s="174"/>
      <c r="C2016" s="179" t="s">
        <v>1540</v>
      </c>
      <c r="D2016" s="168" t="s">
        <v>49</v>
      </c>
      <c r="E2016" s="605">
        <v>144.4</v>
      </c>
      <c r="F2016" s="1055"/>
      <c r="G2016" s="756">
        <f t="shared" ref="G2016:G2029" si="77">E2016*F2016</f>
        <v>0</v>
      </c>
    </row>
    <row r="2017" spans="1:7">
      <c r="A2017" s="784"/>
      <c r="B2017" s="785" t="s">
        <v>1541</v>
      </c>
      <c r="C2017" s="786" t="s">
        <v>1542</v>
      </c>
      <c r="D2017" s="782"/>
      <c r="E2017" s="790"/>
      <c r="F2017" s="788"/>
      <c r="G2017" s="806"/>
    </row>
    <row r="2018" spans="1:7">
      <c r="A2018" s="170">
        <v>7.2830000000000004</v>
      </c>
      <c r="B2018" s="174"/>
      <c r="C2018" s="194" t="s">
        <v>1658</v>
      </c>
      <c r="D2018" s="168" t="s">
        <v>557</v>
      </c>
      <c r="E2018" s="605">
        <v>5.5</v>
      </c>
      <c r="F2018" s="1055"/>
      <c r="G2018" s="756">
        <f t="shared" si="77"/>
        <v>0</v>
      </c>
    </row>
    <row r="2019" spans="1:7">
      <c r="A2019" s="784"/>
      <c r="B2019" s="785" t="s">
        <v>1552</v>
      </c>
      <c r="C2019" s="791" t="s">
        <v>1553</v>
      </c>
      <c r="D2019" s="782"/>
      <c r="E2019" s="790"/>
      <c r="F2019" s="788"/>
      <c r="G2019" s="806"/>
    </row>
    <row r="2020" spans="1:7">
      <c r="A2020" s="170">
        <v>7.2839999999999998</v>
      </c>
      <c r="B2020" s="174"/>
      <c r="C2020" s="180" t="s">
        <v>1554</v>
      </c>
      <c r="D2020" s="168" t="s">
        <v>24</v>
      </c>
      <c r="E2020" s="597">
        <f>23.53*5*0.05</f>
        <v>5.8825000000000003</v>
      </c>
      <c r="F2020" s="1055"/>
      <c r="G2020" s="756">
        <f t="shared" si="77"/>
        <v>0</v>
      </c>
    </row>
    <row r="2021" spans="1:7">
      <c r="A2021" s="784"/>
      <c r="B2021" s="785" t="s">
        <v>1563</v>
      </c>
      <c r="C2021" s="791" t="s">
        <v>1662</v>
      </c>
      <c r="D2021" s="782"/>
      <c r="E2021" s="790"/>
      <c r="F2021" s="788"/>
      <c r="G2021" s="806"/>
    </row>
    <row r="2022" spans="1:7">
      <c r="A2022" s="170">
        <v>7.2850000000000001</v>
      </c>
      <c r="B2022" s="174"/>
      <c r="C2022" s="180" t="s">
        <v>1663</v>
      </c>
      <c r="D2022" s="168" t="s">
        <v>49</v>
      </c>
      <c r="E2022" s="596">
        <v>129.86000000000001</v>
      </c>
      <c r="F2022" s="1055"/>
      <c r="G2022" s="756">
        <f t="shared" si="77"/>
        <v>0</v>
      </c>
    </row>
    <row r="2023" spans="1:7">
      <c r="A2023" s="170">
        <v>7.2859999999999996</v>
      </c>
      <c r="B2023" s="174"/>
      <c r="C2023" s="180" t="s">
        <v>1565</v>
      </c>
      <c r="D2023" s="168" t="s">
        <v>49</v>
      </c>
      <c r="E2023" s="596">
        <v>20.5</v>
      </c>
      <c r="F2023" s="1055"/>
      <c r="G2023" s="756">
        <f t="shared" si="77"/>
        <v>0</v>
      </c>
    </row>
    <row r="2024" spans="1:7">
      <c r="A2024" s="784"/>
      <c r="B2024" s="785" t="s">
        <v>1571</v>
      </c>
      <c r="C2024" s="791" t="s">
        <v>1572</v>
      </c>
      <c r="D2024" s="782"/>
      <c r="E2024" s="790"/>
      <c r="F2024" s="788"/>
      <c r="G2024" s="806"/>
    </row>
    <row r="2025" spans="1:7" ht="15" customHeight="1">
      <c r="A2025" s="170">
        <v>7.2869999999999999</v>
      </c>
      <c r="B2025" s="174"/>
      <c r="C2025" s="180" t="s">
        <v>1664</v>
      </c>
      <c r="D2025" s="168" t="s">
        <v>49</v>
      </c>
      <c r="E2025" s="607">
        <v>125.9</v>
      </c>
      <c r="F2025" s="1055"/>
      <c r="G2025" s="756">
        <f t="shared" si="77"/>
        <v>0</v>
      </c>
    </row>
    <row r="2026" spans="1:7" ht="15" customHeight="1">
      <c r="A2026" s="784"/>
      <c r="B2026" s="785" t="s">
        <v>1588</v>
      </c>
      <c r="C2026" s="791" t="s">
        <v>1589</v>
      </c>
      <c r="D2026" s="782"/>
      <c r="E2026" s="790"/>
      <c r="F2026" s="788"/>
      <c r="G2026" s="806"/>
    </row>
    <row r="2027" spans="1:7">
      <c r="A2027" s="170">
        <v>7.2880000000000003</v>
      </c>
      <c r="B2027" s="174"/>
      <c r="C2027" s="180" t="s">
        <v>1591</v>
      </c>
      <c r="D2027" s="168" t="s">
        <v>49</v>
      </c>
      <c r="E2027" s="596">
        <v>18.5</v>
      </c>
      <c r="F2027" s="1055"/>
      <c r="G2027" s="756">
        <f t="shared" si="77"/>
        <v>0</v>
      </c>
    </row>
    <row r="2028" spans="1:7">
      <c r="A2028" s="792"/>
      <c r="B2028" s="782" t="s">
        <v>1606</v>
      </c>
      <c r="C2028" s="791" t="s">
        <v>1607</v>
      </c>
      <c r="D2028" s="782"/>
      <c r="E2028" s="782"/>
      <c r="F2028" s="788"/>
      <c r="G2028" s="806"/>
    </row>
    <row r="2029" spans="1:7" ht="15.75" thickBot="1">
      <c r="A2029" s="190">
        <v>7.2889999999999997</v>
      </c>
      <c r="B2029" s="191"/>
      <c r="C2029" s="208" t="s">
        <v>1609</v>
      </c>
      <c r="D2029" s="191" t="s">
        <v>557</v>
      </c>
      <c r="E2029" s="191">
        <v>19.829999999999998</v>
      </c>
      <c r="F2029" s="1055"/>
      <c r="G2029" s="810">
        <f t="shared" si="77"/>
        <v>0</v>
      </c>
    </row>
    <row r="2030" spans="1:7" ht="15.75" thickBot="1">
      <c r="A2030" s="601"/>
      <c r="B2030" s="602"/>
      <c r="C2030" s="603"/>
      <c r="D2030" s="602"/>
      <c r="E2030" s="602"/>
      <c r="F2030" s="853" t="s">
        <v>1841</v>
      </c>
      <c r="G2030" s="807">
        <f>SUM(G2014:G2029)</f>
        <v>0</v>
      </c>
    </row>
    <row r="2031" spans="1:7">
      <c r="A2031" s="1758" t="s">
        <v>1665</v>
      </c>
      <c r="B2031" s="1759"/>
      <c r="C2031" s="1759"/>
      <c r="D2031" s="1759"/>
      <c r="E2031" s="1759"/>
      <c r="F2031" s="1759"/>
      <c r="G2031" s="1760"/>
    </row>
    <row r="2032" spans="1:7" ht="15" customHeight="1">
      <c r="A2032" s="1758"/>
      <c r="B2032" s="1759"/>
      <c r="C2032" s="1759"/>
      <c r="D2032" s="1759"/>
      <c r="E2032" s="1759"/>
      <c r="F2032" s="1759"/>
      <c r="G2032" s="1760"/>
    </row>
    <row r="2033" spans="1:7">
      <c r="A2033" s="779"/>
      <c r="B2033" s="780" t="s">
        <v>1536</v>
      </c>
      <c r="C2033" s="781" t="s">
        <v>1721</v>
      </c>
      <c r="D2033" s="782"/>
      <c r="E2033" s="782"/>
      <c r="F2033" s="783"/>
      <c r="G2033" s="296"/>
    </row>
    <row r="2034" spans="1:7">
      <c r="A2034" s="196">
        <v>7.29</v>
      </c>
      <c r="B2034" s="594"/>
      <c r="C2034" s="595" t="s">
        <v>1537</v>
      </c>
      <c r="D2034" s="168" t="s">
        <v>26</v>
      </c>
      <c r="E2034" s="596">
        <v>1.4E-2</v>
      </c>
      <c r="F2034" s="1055"/>
      <c r="G2034" s="756">
        <f t="shared" ref="G2034" si="78">E2034*F2034</f>
        <v>0</v>
      </c>
    </row>
    <row r="2035" spans="1:7">
      <c r="A2035" s="784"/>
      <c r="B2035" s="785" t="s">
        <v>1538</v>
      </c>
      <c r="C2035" s="786" t="s">
        <v>1539</v>
      </c>
      <c r="D2035" s="782"/>
      <c r="E2035" s="790"/>
      <c r="F2035" s="788"/>
      <c r="G2035" s="789"/>
    </row>
    <row r="2036" spans="1:7">
      <c r="A2036" s="170">
        <v>7.2910000000000004</v>
      </c>
      <c r="B2036" s="174"/>
      <c r="C2036" s="179" t="s">
        <v>1540</v>
      </c>
      <c r="D2036" s="168" t="s">
        <v>49</v>
      </c>
      <c r="E2036" s="597">
        <v>36</v>
      </c>
      <c r="F2036" s="1055"/>
      <c r="G2036" s="756">
        <f t="shared" ref="G2036:G2085" si="79">E2036*F2036</f>
        <v>0</v>
      </c>
    </row>
    <row r="2037" spans="1:7" ht="15" customHeight="1">
      <c r="A2037" s="784"/>
      <c r="B2037" s="785" t="s">
        <v>1541</v>
      </c>
      <c r="C2037" s="786" t="s">
        <v>1542</v>
      </c>
      <c r="D2037" s="782"/>
      <c r="E2037" s="790"/>
      <c r="F2037" s="788"/>
      <c r="G2037" s="789"/>
    </row>
    <row r="2038" spans="1:7" ht="15" customHeight="1">
      <c r="A2038" s="170">
        <v>7.2919999999999998</v>
      </c>
      <c r="B2038" s="174"/>
      <c r="C2038" s="179" t="s">
        <v>1543</v>
      </c>
      <c r="D2038" s="168" t="s">
        <v>49</v>
      </c>
      <c r="E2038" s="597">
        <v>45</v>
      </c>
      <c r="F2038" s="1055"/>
      <c r="G2038" s="756">
        <f t="shared" si="79"/>
        <v>0</v>
      </c>
    </row>
    <row r="2039" spans="1:7" ht="15" customHeight="1">
      <c r="A2039" s="170">
        <v>7.2930000000000001</v>
      </c>
      <c r="B2039" s="174"/>
      <c r="C2039" s="194" t="s">
        <v>1544</v>
      </c>
      <c r="D2039" s="168" t="s">
        <v>49</v>
      </c>
      <c r="E2039" s="597">
        <v>79</v>
      </c>
      <c r="F2039" s="1055"/>
      <c r="G2039" s="756">
        <f t="shared" si="79"/>
        <v>0</v>
      </c>
    </row>
    <row r="2040" spans="1:7">
      <c r="A2040" s="170">
        <v>7.2939999999999996</v>
      </c>
      <c r="B2040" s="174"/>
      <c r="C2040" s="194" t="s">
        <v>1545</v>
      </c>
      <c r="D2040" s="168" t="s">
        <v>49</v>
      </c>
      <c r="E2040" s="597">
        <v>77</v>
      </c>
      <c r="F2040" s="1055"/>
      <c r="G2040" s="756">
        <f t="shared" si="79"/>
        <v>0</v>
      </c>
    </row>
    <row r="2041" spans="1:7">
      <c r="A2041" s="170">
        <v>7.2949999999999999</v>
      </c>
      <c r="B2041" s="174"/>
      <c r="C2041" s="194" t="s">
        <v>1657</v>
      </c>
      <c r="D2041" s="168" t="s">
        <v>557</v>
      </c>
      <c r="E2041" s="597">
        <v>31</v>
      </c>
      <c r="F2041" s="1055"/>
      <c r="G2041" s="756">
        <f t="shared" si="79"/>
        <v>0</v>
      </c>
    </row>
    <row r="2042" spans="1:7">
      <c r="A2042" s="170">
        <v>7.2960000000000003</v>
      </c>
      <c r="B2042" s="174"/>
      <c r="C2042" s="194" t="s">
        <v>1658</v>
      </c>
      <c r="D2042" s="168" t="s">
        <v>557</v>
      </c>
      <c r="E2042" s="597">
        <v>22</v>
      </c>
      <c r="F2042" s="1055"/>
      <c r="G2042" s="756">
        <f t="shared" si="79"/>
        <v>0</v>
      </c>
    </row>
    <row r="2043" spans="1:7">
      <c r="A2043" s="170">
        <v>7.2969999999999997</v>
      </c>
      <c r="B2043" s="174"/>
      <c r="C2043" s="194" t="s">
        <v>1547</v>
      </c>
      <c r="D2043" s="168" t="s">
        <v>557</v>
      </c>
      <c r="E2043" s="597">
        <v>45</v>
      </c>
      <c r="F2043" s="1055"/>
      <c r="G2043" s="756">
        <f t="shared" si="79"/>
        <v>0</v>
      </c>
    </row>
    <row r="2044" spans="1:7">
      <c r="A2044" s="170">
        <v>7.298</v>
      </c>
      <c r="B2044" s="174"/>
      <c r="C2044" s="179" t="s">
        <v>1619</v>
      </c>
      <c r="D2044" s="168" t="s">
        <v>105</v>
      </c>
      <c r="E2044" s="597">
        <v>7</v>
      </c>
      <c r="F2044" s="1055"/>
      <c r="G2044" s="756">
        <f t="shared" si="79"/>
        <v>0</v>
      </c>
    </row>
    <row r="2045" spans="1:7" ht="25.5">
      <c r="A2045" s="170">
        <v>7.2990000000000004</v>
      </c>
      <c r="B2045" s="174"/>
      <c r="C2045" s="179" t="s">
        <v>1550</v>
      </c>
      <c r="D2045" s="168" t="s">
        <v>1551</v>
      </c>
      <c r="E2045" s="597">
        <f>8.12+23</f>
        <v>31.119999999999997</v>
      </c>
      <c r="F2045" s="1055"/>
      <c r="G2045" s="756">
        <f>E2045*F2045</f>
        <v>0</v>
      </c>
    </row>
    <row r="2046" spans="1:7">
      <c r="A2046" s="784"/>
      <c r="B2046" s="785" t="s">
        <v>1552</v>
      </c>
      <c r="C2046" s="791" t="s">
        <v>1553</v>
      </c>
      <c r="D2046" s="782"/>
      <c r="E2046" s="790"/>
      <c r="F2046" s="788"/>
      <c r="G2046" s="789"/>
    </row>
    <row r="2047" spans="1:7">
      <c r="A2047" s="196">
        <v>7.3</v>
      </c>
      <c r="B2047" s="174"/>
      <c r="C2047" s="180" t="s">
        <v>1554</v>
      </c>
      <c r="D2047" s="168" t="s">
        <v>24</v>
      </c>
      <c r="E2047" s="597">
        <v>177</v>
      </c>
      <c r="F2047" s="1055"/>
      <c r="G2047" s="756">
        <f t="shared" si="79"/>
        <v>0</v>
      </c>
    </row>
    <row r="2048" spans="1:7">
      <c r="A2048" s="784"/>
      <c r="B2048" s="785" t="s">
        <v>1555</v>
      </c>
      <c r="C2048" s="791" t="s">
        <v>1556</v>
      </c>
      <c r="D2048" s="782"/>
      <c r="E2048" s="790"/>
      <c r="F2048" s="788"/>
      <c r="G2048" s="789"/>
    </row>
    <row r="2049" spans="1:7">
      <c r="A2049" s="170">
        <v>7.3010000000000002</v>
      </c>
      <c r="B2049" s="174"/>
      <c r="C2049" s="180" t="s">
        <v>1557</v>
      </c>
      <c r="D2049" s="168" t="s">
        <v>24</v>
      </c>
      <c r="E2049" s="597">
        <v>5</v>
      </c>
      <c r="F2049" s="1055"/>
      <c r="G2049" s="756">
        <f t="shared" si="79"/>
        <v>0</v>
      </c>
    </row>
    <row r="2050" spans="1:7">
      <c r="A2050" s="784"/>
      <c r="B2050" s="785" t="s">
        <v>1558</v>
      </c>
      <c r="C2050" s="791" t="s">
        <v>1559</v>
      </c>
      <c r="D2050" s="782"/>
      <c r="E2050" s="790"/>
      <c r="F2050" s="788"/>
      <c r="G2050" s="789"/>
    </row>
    <row r="2051" spans="1:7">
      <c r="A2051" s="170">
        <v>7.3019999999999996</v>
      </c>
      <c r="B2051" s="174"/>
      <c r="C2051" s="180" t="s">
        <v>1560</v>
      </c>
      <c r="D2051" s="168" t="s">
        <v>49</v>
      </c>
      <c r="E2051" s="597">
        <f>E2066+E2067</f>
        <v>79</v>
      </c>
      <c r="F2051" s="1055"/>
      <c r="G2051" s="756">
        <f t="shared" si="79"/>
        <v>0</v>
      </c>
    </row>
    <row r="2052" spans="1:7">
      <c r="A2052" s="170">
        <v>7.3029999999999999</v>
      </c>
      <c r="B2052" s="174"/>
      <c r="C2052" s="180" t="s">
        <v>1561</v>
      </c>
      <c r="D2052" s="168" t="s">
        <v>49</v>
      </c>
      <c r="E2052" s="597">
        <f>E2055</f>
        <v>64</v>
      </c>
      <c r="F2052" s="1055"/>
      <c r="G2052" s="756">
        <f t="shared" si="79"/>
        <v>0</v>
      </c>
    </row>
    <row r="2053" spans="1:7">
      <c r="A2053" s="170">
        <v>7.3040000000000003</v>
      </c>
      <c r="B2053" s="174"/>
      <c r="C2053" s="180" t="s">
        <v>1562</v>
      </c>
      <c r="D2053" s="168" t="s">
        <v>49</v>
      </c>
      <c r="E2053" s="597">
        <f>E2051+E2052</f>
        <v>143</v>
      </c>
      <c r="F2053" s="1055"/>
      <c r="G2053" s="756">
        <f t="shared" si="79"/>
        <v>0</v>
      </c>
    </row>
    <row r="2054" spans="1:7">
      <c r="A2054" s="784"/>
      <c r="B2054" s="785" t="s">
        <v>1563</v>
      </c>
      <c r="C2054" s="791" t="s">
        <v>1564</v>
      </c>
      <c r="D2054" s="782"/>
      <c r="E2054" s="790"/>
      <c r="F2054" s="788"/>
      <c r="G2054" s="789"/>
    </row>
    <row r="2055" spans="1:7">
      <c r="A2055" s="170">
        <v>7.3049999999999997</v>
      </c>
      <c r="B2055" s="174"/>
      <c r="C2055" s="180" t="s">
        <v>1565</v>
      </c>
      <c r="D2055" s="168" t="s">
        <v>49</v>
      </c>
      <c r="E2055" s="597">
        <v>64</v>
      </c>
      <c r="F2055" s="1055"/>
      <c r="G2055" s="756">
        <f t="shared" si="79"/>
        <v>0</v>
      </c>
    </row>
    <row r="2056" spans="1:7">
      <c r="A2056" s="170">
        <v>7.306</v>
      </c>
      <c r="B2056" s="174"/>
      <c r="C2056" s="180" t="s">
        <v>1566</v>
      </c>
      <c r="D2056" s="168" t="s">
        <v>49</v>
      </c>
      <c r="E2056" s="597">
        <v>58</v>
      </c>
      <c r="F2056" s="1055"/>
      <c r="G2056" s="756">
        <f t="shared" si="79"/>
        <v>0</v>
      </c>
    </row>
    <row r="2057" spans="1:7">
      <c r="A2057" s="784"/>
      <c r="B2057" s="785" t="s">
        <v>1567</v>
      </c>
      <c r="C2057" s="791" t="s">
        <v>1568</v>
      </c>
      <c r="D2057" s="782"/>
      <c r="E2057" s="790"/>
      <c r="F2057" s="788"/>
      <c r="G2057" s="789"/>
    </row>
    <row r="2058" spans="1:7">
      <c r="A2058" s="170">
        <v>7.3070000000000004</v>
      </c>
      <c r="B2058" s="174"/>
      <c r="C2058" s="180" t="s">
        <v>1666</v>
      </c>
      <c r="D2058" s="168" t="s">
        <v>49</v>
      </c>
      <c r="E2058" s="597">
        <f>E2066*1.02</f>
        <v>65.28</v>
      </c>
      <c r="F2058" s="1055"/>
      <c r="G2058" s="756">
        <f t="shared" si="79"/>
        <v>0</v>
      </c>
    </row>
    <row r="2059" spans="1:7">
      <c r="A2059" s="170">
        <v>7.3079999999999998</v>
      </c>
      <c r="B2059" s="174"/>
      <c r="C2059" s="180" t="s">
        <v>1667</v>
      </c>
      <c r="D2059" s="168" t="s">
        <v>49</v>
      </c>
      <c r="E2059" s="597">
        <f>E2066*1.05</f>
        <v>67.2</v>
      </c>
      <c r="F2059" s="1055"/>
      <c r="G2059" s="756">
        <f t="shared" si="79"/>
        <v>0</v>
      </c>
    </row>
    <row r="2060" spans="1:7">
      <c r="A2060" s="170">
        <v>7.3090000000000002</v>
      </c>
      <c r="B2060" s="174"/>
      <c r="C2060" s="180" t="s">
        <v>1668</v>
      </c>
      <c r="D2060" s="168" t="s">
        <v>49</v>
      </c>
      <c r="E2060" s="597">
        <f>E2066*1.07</f>
        <v>68.48</v>
      </c>
      <c r="F2060" s="1055"/>
      <c r="G2060" s="756">
        <f t="shared" si="79"/>
        <v>0</v>
      </c>
    </row>
    <row r="2061" spans="1:7">
      <c r="A2061" s="784"/>
      <c r="B2061" s="785" t="s">
        <v>1621</v>
      </c>
      <c r="C2061" s="791" t="s">
        <v>1622</v>
      </c>
      <c r="D2061" s="782"/>
      <c r="E2061" s="790"/>
      <c r="F2061" s="788"/>
      <c r="G2061" s="806"/>
    </row>
    <row r="2062" spans="1:7">
      <c r="A2062" s="196">
        <v>7.31</v>
      </c>
      <c r="B2062" s="174"/>
      <c r="C2062" s="180" t="s">
        <v>1669</v>
      </c>
      <c r="D2062" s="168" t="s">
        <v>49</v>
      </c>
      <c r="E2062" s="597">
        <v>64</v>
      </c>
      <c r="F2062" s="1055"/>
      <c r="G2062" s="756">
        <f t="shared" si="79"/>
        <v>0</v>
      </c>
    </row>
    <row r="2063" spans="1:7">
      <c r="A2063" s="784"/>
      <c r="B2063" s="785" t="s">
        <v>1571</v>
      </c>
      <c r="C2063" s="791" t="s">
        <v>1572</v>
      </c>
      <c r="D2063" s="782"/>
      <c r="E2063" s="790"/>
      <c r="F2063" s="788"/>
      <c r="G2063" s="789"/>
    </row>
    <row r="2064" spans="1:7">
      <c r="A2064" s="170">
        <v>7.3109999999999999</v>
      </c>
      <c r="B2064" s="174"/>
      <c r="C2064" s="180" t="s">
        <v>1573</v>
      </c>
      <c r="D2064" s="168" t="s">
        <v>49</v>
      </c>
      <c r="E2064" s="597">
        <v>7</v>
      </c>
      <c r="F2064" s="1055"/>
      <c r="G2064" s="756">
        <f t="shared" si="79"/>
        <v>0</v>
      </c>
    </row>
    <row r="2065" spans="1:7">
      <c r="A2065" s="784"/>
      <c r="B2065" s="785" t="s">
        <v>1578</v>
      </c>
      <c r="C2065" s="791" t="s">
        <v>1579</v>
      </c>
      <c r="D2065" s="782"/>
      <c r="E2065" s="790"/>
      <c r="F2065" s="788"/>
      <c r="G2065" s="789"/>
    </row>
    <row r="2066" spans="1:7">
      <c r="A2066" s="170">
        <v>7.3120000000000003</v>
      </c>
      <c r="B2066" s="174"/>
      <c r="C2066" s="180" t="s">
        <v>1670</v>
      </c>
      <c r="D2066" s="168" t="s">
        <v>49</v>
      </c>
      <c r="E2066" s="597">
        <v>64</v>
      </c>
      <c r="F2066" s="1055"/>
      <c r="G2066" s="756">
        <f t="shared" si="79"/>
        <v>0</v>
      </c>
    </row>
    <row r="2067" spans="1:7">
      <c r="A2067" s="170">
        <v>7.3129999999999997</v>
      </c>
      <c r="B2067" s="174"/>
      <c r="C2067" s="195" t="s">
        <v>1581</v>
      </c>
      <c r="D2067" s="168" t="s">
        <v>49</v>
      </c>
      <c r="E2067" s="597">
        <v>15</v>
      </c>
      <c r="F2067" s="1055"/>
      <c r="G2067" s="756">
        <f t="shared" si="79"/>
        <v>0</v>
      </c>
    </row>
    <row r="2068" spans="1:7">
      <c r="A2068" s="784"/>
      <c r="B2068" s="785" t="s">
        <v>1582</v>
      </c>
      <c r="C2068" s="791" t="s">
        <v>1583</v>
      </c>
      <c r="D2068" s="782"/>
      <c r="E2068" s="790"/>
      <c r="F2068" s="788"/>
      <c r="G2068" s="789"/>
    </row>
    <row r="2069" spans="1:7">
      <c r="A2069" s="170">
        <v>7.3140000000000001</v>
      </c>
      <c r="B2069" s="174"/>
      <c r="C2069" s="180" t="s">
        <v>1584</v>
      </c>
      <c r="D2069" s="168" t="s">
        <v>49</v>
      </c>
      <c r="E2069" s="597">
        <v>29</v>
      </c>
      <c r="F2069" s="1055"/>
      <c r="G2069" s="756">
        <f t="shared" si="79"/>
        <v>0</v>
      </c>
    </row>
    <row r="2070" spans="1:7">
      <c r="A2070" s="784"/>
      <c r="B2070" s="785" t="s">
        <v>1671</v>
      </c>
      <c r="C2070" s="791" t="s">
        <v>1672</v>
      </c>
      <c r="D2070" s="782"/>
      <c r="E2070" s="790"/>
      <c r="F2070" s="788"/>
      <c r="G2070" s="789"/>
    </row>
    <row r="2071" spans="1:7">
      <c r="A2071" s="170">
        <v>7.3150000000000004</v>
      </c>
      <c r="B2071" s="174"/>
      <c r="C2071" s="180" t="s">
        <v>1673</v>
      </c>
      <c r="D2071" s="168" t="s">
        <v>49</v>
      </c>
      <c r="E2071" s="597">
        <v>64</v>
      </c>
      <c r="F2071" s="1055"/>
      <c r="G2071" s="756">
        <f t="shared" si="79"/>
        <v>0</v>
      </c>
    </row>
    <row r="2072" spans="1:7">
      <c r="A2072" s="784"/>
      <c r="B2072" s="785" t="s">
        <v>1585</v>
      </c>
      <c r="C2072" s="791" t="s">
        <v>1586</v>
      </c>
      <c r="D2072" s="782"/>
      <c r="E2072" s="790"/>
      <c r="F2072" s="788"/>
      <c r="G2072" s="789"/>
    </row>
    <row r="2073" spans="1:7" ht="15" customHeight="1">
      <c r="A2073" s="170">
        <v>7.3159999999999998</v>
      </c>
      <c r="B2073" s="174"/>
      <c r="C2073" s="180" t="s">
        <v>1627</v>
      </c>
      <c r="D2073" s="168" t="s">
        <v>49</v>
      </c>
      <c r="E2073" s="597">
        <v>15</v>
      </c>
      <c r="F2073" s="1055"/>
      <c r="G2073" s="756">
        <f t="shared" si="79"/>
        <v>0</v>
      </c>
    </row>
    <row r="2074" spans="1:7">
      <c r="A2074" s="784"/>
      <c r="B2074" s="785" t="s">
        <v>1588</v>
      </c>
      <c r="C2074" s="791" t="s">
        <v>1589</v>
      </c>
      <c r="D2074" s="782"/>
      <c r="E2074" s="790"/>
      <c r="F2074" s="788"/>
      <c r="G2074" s="789"/>
    </row>
    <row r="2075" spans="1:7">
      <c r="A2075" s="170">
        <v>7.3170000000000002</v>
      </c>
      <c r="B2075" s="174"/>
      <c r="C2075" s="180" t="s">
        <v>1590</v>
      </c>
      <c r="D2075" s="168" t="s">
        <v>49</v>
      </c>
      <c r="E2075" s="597">
        <v>58</v>
      </c>
      <c r="F2075" s="1055"/>
      <c r="G2075" s="756">
        <f t="shared" si="79"/>
        <v>0</v>
      </c>
    </row>
    <row r="2076" spans="1:7">
      <c r="A2076" s="784"/>
      <c r="B2076" s="793" t="s">
        <v>1595</v>
      </c>
      <c r="C2076" s="791" t="s">
        <v>1596</v>
      </c>
      <c r="D2076" s="782"/>
      <c r="E2076" s="782"/>
      <c r="F2076" s="788"/>
      <c r="G2076" s="789"/>
    </row>
    <row r="2077" spans="1:7">
      <c r="A2077" s="170">
        <v>7.3179999999999996</v>
      </c>
      <c r="B2077" s="168"/>
      <c r="C2077" s="180" t="s">
        <v>1597</v>
      </c>
      <c r="D2077" s="168" t="s">
        <v>557</v>
      </c>
      <c r="E2077" s="168">
        <v>41.5</v>
      </c>
      <c r="F2077" s="1055"/>
      <c r="G2077" s="756">
        <f t="shared" si="79"/>
        <v>0</v>
      </c>
    </row>
    <row r="2078" spans="1:7">
      <c r="A2078" s="144">
        <v>7.319</v>
      </c>
      <c r="B2078" s="183" t="s">
        <v>1598</v>
      </c>
      <c r="C2078" s="186" t="s">
        <v>1629</v>
      </c>
      <c r="D2078" s="185" t="s">
        <v>49</v>
      </c>
      <c r="E2078" s="168">
        <v>5.23</v>
      </c>
      <c r="F2078" s="1055"/>
      <c r="G2078" s="756">
        <f t="shared" si="79"/>
        <v>0</v>
      </c>
    </row>
    <row r="2079" spans="1:7">
      <c r="A2079" s="792"/>
      <c r="B2079" s="793" t="s">
        <v>1600</v>
      </c>
      <c r="C2079" s="796" t="s">
        <v>1601</v>
      </c>
      <c r="D2079" s="795"/>
      <c r="E2079" s="782"/>
      <c r="F2079" s="788"/>
      <c r="G2079" s="789"/>
    </row>
    <row r="2080" spans="1:7">
      <c r="A2080" s="205">
        <v>7.32</v>
      </c>
      <c r="B2080" s="183"/>
      <c r="C2080" s="186" t="s">
        <v>1602</v>
      </c>
      <c r="D2080" s="185" t="s">
        <v>57</v>
      </c>
      <c r="E2080" s="168">
        <v>9</v>
      </c>
      <c r="F2080" s="1055"/>
      <c r="G2080" s="756">
        <f t="shared" si="79"/>
        <v>0</v>
      </c>
    </row>
    <row r="2081" spans="1:7">
      <c r="A2081" s="792"/>
      <c r="B2081" s="782" t="s">
        <v>1606</v>
      </c>
      <c r="C2081" s="791" t="s">
        <v>1607</v>
      </c>
      <c r="D2081" s="782"/>
      <c r="E2081" s="782"/>
      <c r="F2081" s="788"/>
      <c r="G2081" s="806"/>
    </row>
    <row r="2082" spans="1:7">
      <c r="A2082" s="144">
        <v>7.3209999999999997</v>
      </c>
      <c r="B2082" s="168"/>
      <c r="C2082" s="180" t="s">
        <v>1608</v>
      </c>
      <c r="D2082" s="168" t="s">
        <v>557</v>
      </c>
      <c r="E2082" s="598">
        <v>17</v>
      </c>
      <c r="F2082" s="1055"/>
      <c r="G2082" s="756">
        <f t="shared" si="79"/>
        <v>0</v>
      </c>
    </row>
    <row r="2083" spans="1:7">
      <c r="A2083" s="792"/>
      <c r="B2083" s="782" t="s">
        <v>1610</v>
      </c>
      <c r="C2083" s="791" t="s">
        <v>1611</v>
      </c>
      <c r="D2083" s="782"/>
      <c r="E2083" s="782"/>
      <c r="F2083" s="788"/>
      <c r="G2083" s="789"/>
    </row>
    <row r="2084" spans="1:7">
      <c r="A2084" s="144">
        <v>7.3220000000000001</v>
      </c>
      <c r="B2084" s="168"/>
      <c r="C2084" s="180" t="s">
        <v>1612</v>
      </c>
      <c r="D2084" s="168" t="s">
        <v>557</v>
      </c>
      <c r="E2084" s="168">
        <v>16</v>
      </c>
      <c r="F2084" s="1055"/>
      <c r="G2084" s="756">
        <f t="shared" si="79"/>
        <v>0</v>
      </c>
    </row>
    <row r="2085" spans="1:7" ht="30" customHeight="1" thickBot="1">
      <c r="A2085" s="1168">
        <v>7.3230000000000004</v>
      </c>
      <c r="B2085" s="1169" t="s">
        <v>1615</v>
      </c>
      <c r="C2085" s="1173" t="s">
        <v>1616</v>
      </c>
      <c r="D2085" s="1171" t="s">
        <v>49</v>
      </c>
      <c r="E2085" s="1171">
        <v>100.8</v>
      </c>
      <c r="F2085" s="1063"/>
      <c r="G2085" s="810">
        <f t="shared" si="79"/>
        <v>0</v>
      </c>
    </row>
    <row r="2086" spans="1:7" ht="15.75" thickBot="1">
      <c r="A2086" s="601"/>
      <c r="B2086" s="602"/>
      <c r="C2086" s="603"/>
      <c r="D2086" s="602"/>
      <c r="E2086" s="602"/>
      <c r="F2086" s="853" t="s">
        <v>1841</v>
      </c>
      <c r="G2086" s="807">
        <f>SUM(G2034:G2085)</f>
        <v>0</v>
      </c>
    </row>
    <row r="2087" spans="1:7">
      <c r="A2087" s="1758" t="s">
        <v>1674</v>
      </c>
      <c r="B2087" s="1759"/>
      <c r="C2087" s="1759"/>
      <c r="D2087" s="1759"/>
      <c r="E2087" s="1759"/>
      <c r="F2087" s="1759"/>
      <c r="G2087" s="1760"/>
    </row>
    <row r="2088" spans="1:7">
      <c r="A2088" s="1758"/>
      <c r="B2088" s="1759"/>
      <c r="C2088" s="1759"/>
      <c r="D2088" s="1759"/>
      <c r="E2088" s="1759"/>
      <c r="F2088" s="1759"/>
      <c r="G2088" s="1760"/>
    </row>
    <row r="2089" spans="1:7">
      <c r="A2089" s="779"/>
      <c r="B2089" s="780" t="s">
        <v>1536</v>
      </c>
      <c r="C2089" s="781" t="s">
        <v>1721</v>
      </c>
      <c r="D2089" s="782"/>
      <c r="E2089" s="782"/>
      <c r="F2089" s="783"/>
      <c r="G2089" s="296"/>
    </row>
    <row r="2090" spans="1:7">
      <c r="A2090" s="170">
        <v>7.3239999999999998</v>
      </c>
      <c r="B2090" s="594"/>
      <c r="C2090" s="595" t="s">
        <v>1537</v>
      </c>
      <c r="D2090" s="168" t="s">
        <v>26</v>
      </c>
      <c r="E2090" s="596">
        <v>6.7000000000000004E-2</v>
      </c>
      <c r="F2090" s="1055"/>
      <c r="G2090" s="756">
        <f t="shared" ref="G2090" si="80">E2090*F2090</f>
        <v>0</v>
      </c>
    </row>
    <row r="2091" spans="1:7">
      <c r="A2091" s="784"/>
      <c r="B2091" s="785" t="s">
        <v>1538</v>
      </c>
      <c r="C2091" s="786" t="s">
        <v>1539</v>
      </c>
      <c r="D2091" s="782"/>
      <c r="E2091" s="790"/>
      <c r="F2091" s="788"/>
      <c r="G2091" s="789"/>
    </row>
    <row r="2092" spans="1:7">
      <c r="A2092" s="170">
        <v>7.3250000000000002</v>
      </c>
      <c r="B2092" s="174"/>
      <c r="C2092" s="179" t="s">
        <v>1540</v>
      </c>
      <c r="D2092" s="168" t="s">
        <v>49</v>
      </c>
      <c r="E2092" s="597">
        <v>78</v>
      </c>
      <c r="F2092" s="1055"/>
      <c r="G2092" s="756">
        <f t="shared" ref="G2092:G2142" si="81">E2092*F2092</f>
        <v>0</v>
      </c>
    </row>
    <row r="2093" spans="1:7">
      <c r="A2093" s="784"/>
      <c r="B2093" s="785" t="s">
        <v>1541</v>
      </c>
      <c r="C2093" s="786" t="s">
        <v>1542</v>
      </c>
      <c r="D2093" s="782"/>
      <c r="E2093" s="790"/>
      <c r="F2093" s="788"/>
      <c r="G2093" s="789"/>
    </row>
    <row r="2094" spans="1:7">
      <c r="A2094" s="170">
        <v>7.3259999999999996</v>
      </c>
      <c r="B2094" s="174"/>
      <c r="C2094" s="179" t="s">
        <v>1543</v>
      </c>
      <c r="D2094" s="168" t="s">
        <v>49</v>
      </c>
      <c r="E2094" s="597">
        <v>95</v>
      </c>
      <c r="F2094" s="1055"/>
      <c r="G2094" s="756">
        <f t="shared" si="81"/>
        <v>0</v>
      </c>
    </row>
    <row r="2095" spans="1:7">
      <c r="A2095" s="170">
        <v>7.327</v>
      </c>
      <c r="B2095" s="174"/>
      <c r="C2095" s="194" t="s">
        <v>1544</v>
      </c>
      <c r="D2095" s="168" t="s">
        <v>49</v>
      </c>
      <c r="E2095" s="597">
        <v>311</v>
      </c>
      <c r="F2095" s="1055"/>
      <c r="G2095" s="756">
        <f t="shared" si="81"/>
        <v>0</v>
      </c>
    </row>
    <row r="2096" spans="1:7">
      <c r="A2096" s="170">
        <v>7.3280000000000003</v>
      </c>
      <c r="B2096" s="174"/>
      <c r="C2096" s="194" t="s">
        <v>1545</v>
      </c>
      <c r="D2096" s="168" t="s">
        <v>49</v>
      </c>
      <c r="E2096" s="597">
        <v>138</v>
      </c>
      <c r="F2096" s="1055"/>
      <c r="G2096" s="756">
        <f t="shared" si="81"/>
        <v>0</v>
      </c>
    </row>
    <row r="2097" spans="1:7">
      <c r="A2097" s="170">
        <v>7.3289999999999997</v>
      </c>
      <c r="B2097" s="174"/>
      <c r="C2097" s="177" t="s">
        <v>1649</v>
      </c>
      <c r="D2097" s="168" t="s">
        <v>49</v>
      </c>
      <c r="E2097" s="597">
        <v>31</v>
      </c>
      <c r="F2097" s="1055"/>
      <c r="G2097" s="756">
        <f t="shared" si="81"/>
        <v>0</v>
      </c>
    </row>
    <row r="2098" spans="1:7">
      <c r="A2098" s="196">
        <v>7.33</v>
      </c>
      <c r="B2098" s="174"/>
      <c r="C2098" s="194" t="s">
        <v>1657</v>
      </c>
      <c r="D2098" s="168" t="s">
        <v>557</v>
      </c>
      <c r="E2098" s="597">
        <v>89</v>
      </c>
      <c r="F2098" s="1055"/>
      <c r="G2098" s="756">
        <f t="shared" si="81"/>
        <v>0</v>
      </c>
    </row>
    <row r="2099" spans="1:7">
      <c r="A2099" s="170">
        <v>7.3310000000000004</v>
      </c>
      <c r="B2099" s="174"/>
      <c r="C2099" s="194" t="s">
        <v>1658</v>
      </c>
      <c r="D2099" s="168" t="s">
        <v>557</v>
      </c>
      <c r="E2099" s="597">
        <v>129</v>
      </c>
      <c r="F2099" s="1055"/>
      <c r="G2099" s="756">
        <f t="shared" si="81"/>
        <v>0</v>
      </c>
    </row>
    <row r="2100" spans="1:7">
      <c r="A2100" s="170">
        <v>7.3319999999999999</v>
      </c>
      <c r="B2100" s="174"/>
      <c r="C2100" s="179" t="s">
        <v>1619</v>
      </c>
      <c r="D2100" s="168" t="s">
        <v>105</v>
      </c>
      <c r="E2100" s="597">
        <v>6</v>
      </c>
      <c r="F2100" s="1055"/>
      <c r="G2100" s="756">
        <f t="shared" si="81"/>
        <v>0</v>
      </c>
    </row>
    <row r="2101" spans="1:7" ht="25.5">
      <c r="A2101" s="170">
        <v>7.3330000000000002</v>
      </c>
      <c r="B2101" s="174"/>
      <c r="C2101" s="179" t="s">
        <v>1550</v>
      </c>
      <c r="D2101" s="168" t="s">
        <v>1551</v>
      </c>
      <c r="E2101" s="597">
        <f>40.41+30.75</f>
        <v>71.16</v>
      </c>
      <c r="F2101" s="1055"/>
      <c r="G2101" s="756">
        <f>E2101*F2101</f>
        <v>0</v>
      </c>
    </row>
    <row r="2102" spans="1:7">
      <c r="A2102" s="784"/>
      <c r="B2102" s="785" t="s">
        <v>1552</v>
      </c>
      <c r="C2102" s="791" t="s">
        <v>1553</v>
      </c>
      <c r="D2102" s="782"/>
      <c r="E2102" s="790"/>
      <c r="F2102" s="788"/>
      <c r="G2102" s="789"/>
    </row>
    <row r="2103" spans="1:7">
      <c r="A2103" s="170">
        <v>7.3339999999999996</v>
      </c>
      <c r="B2103" s="174"/>
      <c r="C2103" s="180" t="s">
        <v>1554</v>
      </c>
      <c r="D2103" s="168" t="s">
        <v>24</v>
      </c>
      <c r="E2103" s="597">
        <v>182</v>
      </c>
      <c r="F2103" s="1055"/>
      <c r="G2103" s="756">
        <f t="shared" si="81"/>
        <v>0</v>
      </c>
    </row>
    <row r="2104" spans="1:7">
      <c r="A2104" s="784"/>
      <c r="B2104" s="785" t="s">
        <v>1555</v>
      </c>
      <c r="C2104" s="791" t="s">
        <v>1556</v>
      </c>
      <c r="D2104" s="782"/>
      <c r="E2104" s="790"/>
      <c r="F2104" s="788"/>
      <c r="G2104" s="789"/>
    </row>
    <row r="2105" spans="1:7">
      <c r="A2105" s="170">
        <v>7.335</v>
      </c>
      <c r="B2105" s="174"/>
      <c r="C2105" s="180" t="s">
        <v>1557</v>
      </c>
      <c r="D2105" s="168" t="s">
        <v>24</v>
      </c>
      <c r="E2105" s="597">
        <v>2</v>
      </c>
      <c r="F2105" s="1055"/>
      <c r="G2105" s="756">
        <f t="shared" si="81"/>
        <v>0</v>
      </c>
    </row>
    <row r="2106" spans="1:7">
      <c r="A2106" s="784"/>
      <c r="B2106" s="785" t="s">
        <v>1558</v>
      </c>
      <c r="C2106" s="791" t="s">
        <v>1559</v>
      </c>
      <c r="D2106" s="782"/>
      <c r="E2106" s="790"/>
      <c r="F2106" s="788"/>
      <c r="G2106" s="789"/>
    </row>
    <row r="2107" spans="1:7">
      <c r="A2107" s="170">
        <v>7.3360000000000003</v>
      </c>
      <c r="B2107" s="174"/>
      <c r="C2107" s="180" t="s">
        <v>1560</v>
      </c>
      <c r="D2107" s="168" t="s">
        <v>49</v>
      </c>
      <c r="E2107" s="597">
        <f>E2116+E2122+E2123</f>
        <v>638</v>
      </c>
      <c r="F2107" s="1055"/>
      <c r="G2107" s="756">
        <f t="shared" si="81"/>
        <v>0</v>
      </c>
    </row>
    <row r="2108" spans="1:7">
      <c r="A2108" s="170">
        <v>7.3369999999999997</v>
      </c>
      <c r="B2108" s="174"/>
      <c r="C2108" s="180" t="s">
        <v>1561</v>
      </c>
      <c r="D2108" s="168" t="s">
        <v>49</v>
      </c>
      <c r="E2108" s="597">
        <f>E2111</f>
        <v>313</v>
      </c>
      <c r="F2108" s="1055"/>
      <c r="G2108" s="756">
        <f t="shared" si="81"/>
        <v>0</v>
      </c>
    </row>
    <row r="2109" spans="1:7">
      <c r="A2109" s="170">
        <v>7.3380000000000001</v>
      </c>
      <c r="B2109" s="174"/>
      <c r="C2109" s="180" t="s">
        <v>1562</v>
      </c>
      <c r="D2109" s="168" t="s">
        <v>49</v>
      </c>
      <c r="E2109" s="597">
        <f>E2107+E2108</f>
        <v>951</v>
      </c>
      <c r="F2109" s="1055"/>
      <c r="G2109" s="756">
        <f t="shared" si="81"/>
        <v>0</v>
      </c>
    </row>
    <row r="2110" spans="1:7">
      <c r="A2110" s="784"/>
      <c r="B2110" s="785" t="s">
        <v>1563</v>
      </c>
      <c r="C2110" s="791" t="s">
        <v>1564</v>
      </c>
      <c r="D2110" s="782"/>
      <c r="E2110" s="790"/>
      <c r="F2110" s="788"/>
      <c r="G2110" s="789"/>
    </row>
    <row r="2111" spans="1:7">
      <c r="A2111" s="170">
        <v>7.3390000000000004</v>
      </c>
      <c r="B2111" s="174"/>
      <c r="C2111" s="180" t="s">
        <v>1565</v>
      </c>
      <c r="D2111" s="168" t="s">
        <v>49</v>
      </c>
      <c r="E2111" s="597">
        <v>313</v>
      </c>
      <c r="F2111" s="1055"/>
      <c r="G2111" s="756">
        <f t="shared" si="81"/>
        <v>0</v>
      </c>
    </row>
    <row r="2112" spans="1:7">
      <c r="A2112" s="196">
        <v>7.34</v>
      </c>
      <c r="B2112" s="174"/>
      <c r="C2112" s="180" t="s">
        <v>1566</v>
      </c>
      <c r="D2112" s="168" t="s">
        <v>49</v>
      </c>
      <c r="E2112" s="597">
        <v>126</v>
      </c>
      <c r="F2112" s="1055"/>
      <c r="G2112" s="756">
        <f t="shared" si="81"/>
        <v>0</v>
      </c>
    </row>
    <row r="2113" spans="1:7">
      <c r="A2113" s="784"/>
      <c r="B2113" s="785" t="s">
        <v>1567</v>
      </c>
      <c r="C2113" s="791" t="s">
        <v>1568</v>
      </c>
      <c r="D2113" s="782"/>
      <c r="E2113" s="790"/>
      <c r="F2113" s="788"/>
      <c r="G2113" s="789"/>
    </row>
    <row r="2114" spans="1:7">
      <c r="A2114" s="170">
        <v>7.3410000000000002</v>
      </c>
      <c r="B2114" s="174"/>
      <c r="C2114" s="180" t="s">
        <v>1646</v>
      </c>
      <c r="D2114" s="168" t="s">
        <v>49</v>
      </c>
      <c r="E2114" s="597">
        <f>E2122*1.2</f>
        <v>375.59999999999997</v>
      </c>
      <c r="F2114" s="1055"/>
      <c r="G2114" s="756">
        <f t="shared" si="81"/>
        <v>0</v>
      </c>
    </row>
    <row r="2115" spans="1:7">
      <c r="A2115" s="784"/>
      <c r="B2115" s="785" t="s">
        <v>1621</v>
      </c>
      <c r="C2115" s="791" t="s">
        <v>1622</v>
      </c>
      <c r="D2115" s="782"/>
      <c r="E2115" s="790"/>
      <c r="F2115" s="788"/>
      <c r="G2115" s="789"/>
    </row>
    <row r="2116" spans="1:7">
      <c r="A2116" s="170">
        <v>7.3419999999999996</v>
      </c>
      <c r="B2116" s="174"/>
      <c r="C2116" s="180" t="s">
        <v>1623</v>
      </c>
      <c r="D2116" s="168" t="s">
        <v>49</v>
      </c>
      <c r="E2116" s="597">
        <v>313</v>
      </c>
      <c r="F2116" s="1055"/>
      <c r="G2116" s="756">
        <f t="shared" si="81"/>
        <v>0</v>
      </c>
    </row>
    <row r="2117" spans="1:7">
      <c r="A2117" s="784"/>
      <c r="B2117" s="785" t="s">
        <v>1571</v>
      </c>
      <c r="C2117" s="791" t="s">
        <v>1572</v>
      </c>
      <c r="D2117" s="782"/>
      <c r="E2117" s="790"/>
      <c r="F2117" s="788"/>
      <c r="G2117" s="789"/>
    </row>
    <row r="2118" spans="1:7">
      <c r="A2118" s="170">
        <v>7.343</v>
      </c>
      <c r="B2118" s="174"/>
      <c r="C2118" s="180" t="s">
        <v>1573</v>
      </c>
      <c r="D2118" s="168" t="s">
        <v>49</v>
      </c>
      <c r="E2118" s="597">
        <v>211</v>
      </c>
      <c r="F2118" s="1055"/>
      <c r="G2118" s="756">
        <f t="shared" si="81"/>
        <v>0</v>
      </c>
    </row>
    <row r="2119" spans="1:7">
      <c r="A2119" s="784"/>
      <c r="B2119" s="785" t="s">
        <v>1574</v>
      </c>
      <c r="C2119" s="791" t="s">
        <v>1575</v>
      </c>
      <c r="D2119" s="782"/>
      <c r="E2119" s="790"/>
      <c r="F2119" s="788"/>
      <c r="G2119" s="789"/>
    </row>
    <row r="2120" spans="1:7">
      <c r="A2120" s="170">
        <v>7.3440000000000003</v>
      </c>
      <c r="B2120" s="174"/>
      <c r="C2120" s="180" t="s">
        <v>1625</v>
      </c>
      <c r="D2120" s="168" t="s">
        <v>49</v>
      </c>
      <c r="E2120" s="597">
        <v>313</v>
      </c>
      <c r="F2120" s="1055"/>
      <c r="G2120" s="756">
        <f t="shared" si="81"/>
        <v>0</v>
      </c>
    </row>
    <row r="2121" spans="1:7">
      <c r="A2121" s="784"/>
      <c r="B2121" s="785" t="s">
        <v>1578</v>
      </c>
      <c r="C2121" s="791" t="s">
        <v>1579</v>
      </c>
      <c r="D2121" s="782"/>
      <c r="E2121" s="790"/>
      <c r="F2121" s="788"/>
      <c r="G2121" s="789"/>
    </row>
    <row r="2122" spans="1:7">
      <c r="A2122" s="170">
        <v>7.3449999999999998</v>
      </c>
      <c r="B2122" s="174"/>
      <c r="C2122" s="180" t="s">
        <v>1626</v>
      </c>
      <c r="D2122" s="168" t="s">
        <v>49</v>
      </c>
      <c r="E2122" s="597">
        <v>313</v>
      </c>
      <c r="F2122" s="1055"/>
      <c r="G2122" s="756">
        <f t="shared" si="81"/>
        <v>0</v>
      </c>
    </row>
    <row r="2123" spans="1:7">
      <c r="A2123" s="170">
        <v>7.3460000000000001</v>
      </c>
      <c r="B2123" s="174"/>
      <c r="C2123" s="195" t="s">
        <v>1581</v>
      </c>
      <c r="D2123" s="168" t="s">
        <v>49</v>
      </c>
      <c r="E2123" s="597">
        <v>12</v>
      </c>
      <c r="F2123" s="1055"/>
      <c r="G2123" s="756">
        <f t="shared" si="81"/>
        <v>0</v>
      </c>
    </row>
    <row r="2124" spans="1:7">
      <c r="A2124" s="784"/>
      <c r="B2124" s="785" t="s">
        <v>1582</v>
      </c>
      <c r="C2124" s="791" t="s">
        <v>1583</v>
      </c>
      <c r="D2124" s="782"/>
      <c r="E2124" s="790"/>
      <c r="F2124" s="788"/>
      <c r="G2124" s="789"/>
    </row>
    <row r="2125" spans="1:7">
      <c r="A2125" s="170">
        <v>7.3470000000000004</v>
      </c>
      <c r="B2125" s="174"/>
      <c r="C2125" s="180" t="s">
        <v>1584</v>
      </c>
      <c r="D2125" s="168" t="s">
        <v>49</v>
      </c>
      <c r="E2125" s="597">
        <v>23</v>
      </c>
      <c r="F2125" s="1055"/>
      <c r="G2125" s="756">
        <f t="shared" si="81"/>
        <v>0</v>
      </c>
    </row>
    <row r="2126" spans="1:7">
      <c r="A2126" s="784"/>
      <c r="B2126" s="785" t="s">
        <v>1585</v>
      </c>
      <c r="C2126" s="791" t="s">
        <v>1586</v>
      </c>
      <c r="D2126" s="782"/>
      <c r="E2126" s="790"/>
      <c r="F2126" s="788"/>
      <c r="G2126" s="789"/>
    </row>
    <row r="2127" spans="1:7">
      <c r="A2127" s="170">
        <v>7.3479999999999999</v>
      </c>
      <c r="B2127" s="174"/>
      <c r="C2127" s="180" t="s">
        <v>1627</v>
      </c>
      <c r="D2127" s="168" t="s">
        <v>49</v>
      </c>
      <c r="E2127" s="597">
        <v>12</v>
      </c>
      <c r="F2127" s="1055"/>
      <c r="G2127" s="756">
        <f t="shared" si="81"/>
        <v>0</v>
      </c>
    </row>
    <row r="2128" spans="1:7">
      <c r="A2128" s="784"/>
      <c r="B2128" s="785" t="s">
        <v>1588</v>
      </c>
      <c r="C2128" s="791" t="s">
        <v>1589</v>
      </c>
      <c r="D2128" s="782"/>
      <c r="E2128" s="790"/>
      <c r="F2128" s="788"/>
      <c r="G2128" s="789"/>
    </row>
    <row r="2129" spans="1:7">
      <c r="A2129" s="170">
        <v>7.3490000000000002</v>
      </c>
      <c r="B2129" s="174"/>
      <c r="C2129" s="180" t="s">
        <v>1590</v>
      </c>
      <c r="D2129" s="168" t="s">
        <v>49</v>
      </c>
      <c r="E2129" s="597">
        <v>104</v>
      </c>
      <c r="F2129" s="1055"/>
      <c r="G2129" s="756">
        <f t="shared" si="81"/>
        <v>0</v>
      </c>
    </row>
    <row r="2130" spans="1:7">
      <c r="A2130" s="196">
        <v>7.35</v>
      </c>
      <c r="B2130" s="174"/>
      <c r="C2130" s="182" t="s">
        <v>1591</v>
      </c>
      <c r="D2130" s="168" t="s">
        <v>49</v>
      </c>
      <c r="E2130" s="597">
        <v>22</v>
      </c>
      <c r="F2130" s="1055"/>
      <c r="G2130" s="756">
        <f t="shared" si="81"/>
        <v>0</v>
      </c>
    </row>
    <row r="2131" spans="1:7">
      <c r="A2131" s="784"/>
      <c r="B2131" s="793" t="s">
        <v>1595</v>
      </c>
      <c r="C2131" s="791" t="s">
        <v>1596</v>
      </c>
      <c r="D2131" s="782"/>
      <c r="E2131" s="782"/>
      <c r="F2131" s="788"/>
      <c r="G2131" s="789"/>
    </row>
    <row r="2132" spans="1:7">
      <c r="A2132" s="170">
        <v>7.351</v>
      </c>
      <c r="B2132" s="168"/>
      <c r="C2132" s="180" t="s">
        <v>1597</v>
      </c>
      <c r="D2132" s="168" t="s">
        <v>557</v>
      </c>
      <c r="E2132" s="168">
        <v>27.5</v>
      </c>
      <c r="F2132" s="1055"/>
      <c r="G2132" s="756">
        <f t="shared" si="81"/>
        <v>0</v>
      </c>
    </row>
    <row r="2133" spans="1:7" ht="15" customHeight="1">
      <c r="A2133" s="144">
        <v>7.3520000000000003</v>
      </c>
      <c r="B2133" s="183" t="s">
        <v>1598</v>
      </c>
      <c r="C2133" s="186" t="s">
        <v>1872</v>
      </c>
      <c r="D2133" s="185" t="s">
        <v>49</v>
      </c>
      <c r="E2133" s="168">
        <v>8.9</v>
      </c>
      <c r="F2133" s="1055"/>
      <c r="G2133" s="756">
        <f t="shared" si="81"/>
        <v>0</v>
      </c>
    </row>
    <row r="2134" spans="1:7">
      <c r="A2134" s="792"/>
      <c r="B2134" s="793" t="s">
        <v>1600</v>
      </c>
      <c r="C2134" s="796" t="s">
        <v>1601</v>
      </c>
      <c r="D2134" s="795"/>
      <c r="E2134" s="782"/>
      <c r="F2134" s="788"/>
      <c r="G2134" s="789"/>
    </row>
    <row r="2135" spans="1:7">
      <c r="A2135" s="144">
        <v>7.3529999999999998</v>
      </c>
      <c r="B2135" s="183"/>
      <c r="C2135" s="186" t="s">
        <v>1602</v>
      </c>
      <c r="D2135" s="185" t="s">
        <v>57</v>
      </c>
      <c r="E2135" s="168">
        <v>15</v>
      </c>
      <c r="F2135" s="1055"/>
      <c r="G2135" s="756">
        <f t="shared" si="81"/>
        <v>0</v>
      </c>
    </row>
    <row r="2136" spans="1:7">
      <c r="A2136" s="792"/>
      <c r="B2136" s="793" t="s">
        <v>1603</v>
      </c>
      <c r="C2136" s="794" t="s">
        <v>1604</v>
      </c>
      <c r="D2136" s="795"/>
      <c r="E2136" s="782"/>
      <c r="F2136" s="788"/>
      <c r="G2136" s="789"/>
    </row>
    <row r="2137" spans="1:7">
      <c r="A2137" s="144">
        <v>7.3540000000000001</v>
      </c>
      <c r="B2137" s="183"/>
      <c r="C2137" s="186" t="s">
        <v>1605</v>
      </c>
      <c r="D2137" s="185" t="s">
        <v>57</v>
      </c>
      <c r="E2137" s="168">
        <v>20</v>
      </c>
      <c r="F2137" s="1055"/>
      <c r="G2137" s="756">
        <f t="shared" si="81"/>
        <v>0</v>
      </c>
    </row>
    <row r="2138" spans="1:7">
      <c r="A2138" s="792"/>
      <c r="B2138" s="782" t="s">
        <v>1606</v>
      </c>
      <c r="C2138" s="791" t="s">
        <v>1607</v>
      </c>
      <c r="D2138" s="782"/>
      <c r="E2138" s="782"/>
      <c r="F2138" s="788"/>
      <c r="G2138" s="789"/>
    </row>
    <row r="2139" spans="1:7">
      <c r="A2139" s="144">
        <v>7.3550000000000004</v>
      </c>
      <c r="B2139" s="168"/>
      <c r="C2139" s="180" t="s">
        <v>1608</v>
      </c>
      <c r="D2139" s="168" t="s">
        <v>557</v>
      </c>
      <c r="E2139" s="598">
        <v>124</v>
      </c>
      <c r="F2139" s="1055"/>
      <c r="G2139" s="756">
        <f t="shared" si="81"/>
        <v>0</v>
      </c>
    </row>
    <row r="2140" spans="1:7">
      <c r="A2140" s="792"/>
      <c r="B2140" s="782" t="s">
        <v>1610</v>
      </c>
      <c r="C2140" s="791" t="s">
        <v>1611</v>
      </c>
      <c r="D2140" s="782"/>
      <c r="E2140" s="782"/>
      <c r="F2140" s="788"/>
      <c r="G2140" s="789"/>
    </row>
    <row r="2141" spans="1:7">
      <c r="A2141" s="144">
        <v>7.3559999999999999</v>
      </c>
      <c r="B2141" s="168"/>
      <c r="C2141" s="180" t="s">
        <v>1612</v>
      </c>
      <c r="D2141" s="168" t="s">
        <v>557</v>
      </c>
      <c r="E2141" s="168">
        <v>52</v>
      </c>
      <c r="F2141" s="1055"/>
      <c r="G2141" s="756">
        <f t="shared" si="81"/>
        <v>0</v>
      </c>
    </row>
    <row r="2142" spans="1:7" ht="30" customHeight="1" thickBot="1">
      <c r="A2142" s="1168">
        <v>7.3570000000000002</v>
      </c>
      <c r="B2142" s="1169" t="s">
        <v>1615</v>
      </c>
      <c r="C2142" s="1173" t="s">
        <v>1616</v>
      </c>
      <c r="D2142" s="1171" t="s">
        <v>49</v>
      </c>
      <c r="E2142" s="1171">
        <v>86.4</v>
      </c>
      <c r="F2142" s="1063"/>
      <c r="G2142" s="810">
        <f t="shared" si="81"/>
        <v>0</v>
      </c>
    </row>
    <row r="2143" spans="1:7" ht="15.75" thickBot="1">
      <c r="A2143" s="601"/>
      <c r="B2143" s="602"/>
      <c r="C2143" s="603"/>
      <c r="D2143" s="602"/>
      <c r="E2143" s="602"/>
      <c r="F2143" s="853" t="s">
        <v>1841</v>
      </c>
      <c r="G2143" s="807">
        <f>SUM(G2090:G2142)</f>
        <v>0</v>
      </c>
    </row>
    <row r="2144" spans="1:7">
      <c r="A2144" s="1758" t="s">
        <v>1675</v>
      </c>
      <c r="B2144" s="1759"/>
      <c r="C2144" s="1759"/>
      <c r="D2144" s="1759"/>
      <c r="E2144" s="1759"/>
      <c r="F2144" s="1759"/>
      <c r="G2144" s="1760"/>
    </row>
    <row r="2145" spans="1:7" ht="15" customHeight="1">
      <c r="A2145" s="1758"/>
      <c r="B2145" s="1759"/>
      <c r="C2145" s="1759"/>
      <c r="D2145" s="1759"/>
      <c r="E2145" s="1759"/>
      <c r="F2145" s="1759"/>
      <c r="G2145" s="1760"/>
    </row>
    <row r="2146" spans="1:7" ht="15" customHeight="1">
      <c r="A2146" s="779"/>
      <c r="B2146" s="780" t="s">
        <v>1536</v>
      </c>
      <c r="C2146" s="781" t="s">
        <v>1721</v>
      </c>
      <c r="D2146" s="782"/>
      <c r="E2146" s="782"/>
      <c r="F2146" s="783"/>
      <c r="G2146" s="296"/>
    </row>
    <row r="2147" spans="1:7">
      <c r="A2147" s="170">
        <v>7.3579999999999997</v>
      </c>
      <c r="B2147" s="594"/>
      <c r="C2147" s="595" t="s">
        <v>1537</v>
      </c>
      <c r="D2147" s="168" t="s">
        <v>26</v>
      </c>
      <c r="E2147" s="596">
        <v>0.106</v>
      </c>
      <c r="F2147" s="1055"/>
      <c r="G2147" s="756">
        <f t="shared" ref="G2147" si="82">E2147*F2147</f>
        <v>0</v>
      </c>
    </row>
    <row r="2148" spans="1:7" ht="15" customHeight="1">
      <c r="A2148" s="784"/>
      <c r="B2148" s="785" t="s">
        <v>1538</v>
      </c>
      <c r="C2148" s="786" t="s">
        <v>1539</v>
      </c>
      <c r="D2148" s="782"/>
      <c r="E2148" s="787"/>
      <c r="F2148" s="788"/>
      <c r="G2148" s="789"/>
    </row>
    <row r="2149" spans="1:7">
      <c r="A2149" s="170">
        <v>7.359</v>
      </c>
      <c r="B2149" s="174"/>
      <c r="C2149" s="179" t="s">
        <v>1540</v>
      </c>
      <c r="D2149" s="168" t="s">
        <v>49</v>
      </c>
      <c r="E2149" s="596">
        <f>438.6-116.9</f>
        <v>321.70000000000005</v>
      </c>
      <c r="F2149" s="1055"/>
      <c r="G2149" s="756">
        <f t="shared" ref="G2149:G2165" si="83">E2149*F2149</f>
        <v>0</v>
      </c>
    </row>
    <row r="2150" spans="1:7" ht="15" customHeight="1">
      <c r="A2150" s="784"/>
      <c r="B2150" s="785" t="s">
        <v>1541</v>
      </c>
      <c r="C2150" s="786" t="s">
        <v>1542</v>
      </c>
      <c r="D2150" s="782"/>
      <c r="E2150" s="790"/>
      <c r="F2150" s="788"/>
      <c r="G2150" s="789"/>
    </row>
    <row r="2151" spans="1:7" ht="15" customHeight="1">
      <c r="A2151" s="196">
        <v>7.36</v>
      </c>
      <c r="B2151" s="174"/>
      <c r="C2151" s="194" t="s">
        <v>1676</v>
      </c>
      <c r="D2151" s="168" t="s">
        <v>49</v>
      </c>
      <c r="E2151" s="596">
        <v>76.55</v>
      </c>
      <c r="F2151" s="1055"/>
      <c r="G2151" s="756">
        <f t="shared" si="83"/>
        <v>0</v>
      </c>
    </row>
    <row r="2152" spans="1:7" ht="15" customHeight="1">
      <c r="A2152" s="170">
        <v>7.3609999999999998</v>
      </c>
      <c r="B2152" s="174"/>
      <c r="C2152" s="194" t="s">
        <v>1657</v>
      </c>
      <c r="D2152" s="168" t="s">
        <v>557</v>
      </c>
      <c r="E2152" s="605">
        <v>77</v>
      </c>
      <c r="F2152" s="1055"/>
      <c r="G2152" s="756">
        <f t="shared" si="83"/>
        <v>0</v>
      </c>
    </row>
    <row r="2153" spans="1:7" ht="15" customHeight="1">
      <c r="A2153" s="784"/>
      <c r="B2153" s="785" t="s">
        <v>1552</v>
      </c>
      <c r="C2153" s="791" t="s">
        <v>1553</v>
      </c>
      <c r="D2153" s="782"/>
      <c r="E2153" s="790"/>
      <c r="F2153" s="788"/>
      <c r="G2153" s="789"/>
    </row>
    <row r="2154" spans="1:7">
      <c r="A2154" s="170">
        <v>7.3620000000000001</v>
      </c>
      <c r="B2154" s="174"/>
      <c r="C2154" s="180" t="s">
        <v>1554</v>
      </c>
      <c r="D2154" s="168" t="s">
        <v>24</v>
      </c>
      <c r="E2154" s="596">
        <f>(3.36+0.7)*3.5</f>
        <v>14.209999999999999</v>
      </c>
      <c r="F2154" s="1055"/>
      <c r="G2154" s="756">
        <f t="shared" si="83"/>
        <v>0</v>
      </c>
    </row>
    <row r="2155" spans="1:7" ht="15" customHeight="1">
      <c r="A2155" s="784"/>
      <c r="B2155" s="785" t="s">
        <v>1555</v>
      </c>
      <c r="C2155" s="791" t="s">
        <v>1556</v>
      </c>
      <c r="D2155" s="782"/>
      <c r="E2155" s="790"/>
      <c r="F2155" s="788"/>
      <c r="G2155" s="789"/>
    </row>
    <row r="2156" spans="1:7">
      <c r="A2156" s="170">
        <v>7.3630000000000004</v>
      </c>
      <c r="B2156" s="174"/>
      <c r="C2156" s="180" t="s">
        <v>1557</v>
      </c>
      <c r="D2156" s="168" t="s">
        <v>24</v>
      </c>
      <c r="E2156" s="596">
        <f>3.22*3.5</f>
        <v>11.270000000000001</v>
      </c>
      <c r="F2156" s="1055"/>
      <c r="G2156" s="756">
        <f t="shared" si="83"/>
        <v>0</v>
      </c>
    </row>
    <row r="2157" spans="1:7">
      <c r="A2157" s="170">
        <v>7.3639999999999999</v>
      </c>
      <c r="B2157" s="174"/>
      <c r="C2157" s="180" t="s">
        <v>1677</v>
      </c>
      <c r="D2157" s="168" t="s">
        <v>24</v>
      </c>
      <c r="E2157" s="596">
        <f>11.61*4</f>
        <v>46.44</v>
      </c>
      <c r="F2157" s="1055"/>
      <c r="G2157" s="756">
        <f t="shared" si="83"/>
        <v>0</v>
      </c>
    </row>
    <row r="2158" spans="1:7" ht="15" customHeight="1">
      <c r="A2158" s="784"/>
      <c r="B2158" s="785" t="s">
        <v>1563</v>
      </c>
      <c r="C2158" s="791" t="s">
        <v>1662</v>
      </c>
      <c r="D2158" s="782"/>
      <c r="E2158" s="790"/>
      <c r="F2158" s="788"/>
      <c r="G2158" s="789"/>
    </row>
    <row r="2159" spans="1:7">
      <c r="A2159" s="170">
        <v>7.3650000000000002</v>
      </c>
      <c r="B2159" s="174"/>
      <c r="C2159" s="180" t="s">
        <v>1663</v>
      </c>
      <c r="D2159" s="168" t="s">
        <v>49</v>
      </c>
      <c r="E2159" s="606">
        <f>64.75*4.1</f>
        <v>265.47499999999997</v>
      </c>
      <c r="F2159" s="1055"/>
      <c r="G2159" s="756">
        <f t="shared" si="83"/>
        <v>0</v>
      </c>
    </row>
    <row r="2160" spans="1:7">
      <c r="A2160" s="170">
        <v>7.3659999999999997</v>
      </c>
      <c r="B2160" s="174"/>
      <c r="C2160" s="180" t="s">
        <v>1678</v>
      </c>
      <c r="D2160" s="168" t="s">
        <v>49</v>
      </c>
      <c r="E2160" s="606">
        <f>33.38*4.1+33.5*2.55</f>
        <v>222.28300000000002</v>
      </c>
      <c r="F2160" s="1055"/>
      <c r="G2160" s="756">
        <f t="shared" si="83"/>
        <v>0</v>
      </c>
    </row>
    <row r="2161" spans="1:7" ht="15" customHeight="1">
      <c r="A2161" s="784"/>
      <c r="B2161" s="785" t="s">
        <v>1571</v>
      </c>
      <c r="C2161" s="791" t="s">
        <v>1679</v>
      </c>
      <c r="D2161" s="782"/>
      <c r="E2161" s="790"/>
      <c r="F2161" s="788"/>
      <c r="G2161" s="789"/>
    </row>
    <row r="2162" spans="1:7">
      <c r="A2162" s="170">
        <v>7.367</v>
      </c>
      <c r="B2162" s="174"/>
      <c r="C2162" s="180" t="s">
        <v>1664</v>
      </c>
      <c r="D2162" s="168" t="s">
        <v>49</v>
      </c>
      <c r="E2162" s="607">
        <v>225.84</v>
      </c>
      <c r="F2162" s="1055"/>
      <c r="G2162" s="756">
        <f t="shared" si="83"/>
        <v>0</v>
      </c>
    </row>
    <row r="2163" spans="1:7">
      <c r="A2163" s="170">
        <v>7.3680000000000003</v>
      </c>
      <c r="B2163" s="174"/>
      <c r="C2163" s="180" t="s">
        <v>1680</v>
      </c>
      <c r="D2163" s="168" t="s">
        <v>49</v>
      </c>
      <c r="E2163" s="607">
        <v>212.76</v>
      </c>
      <c r="F2163" s="1055"/>
      <c r="G2163" s="756">
        <f t="shared" si="83"/>
        <v>0</v>
      </c>
    </row>
    <row r="2164" spans="1:7" ht="15" customHeight="1">
      <c r="A2164" s="792"/>
      <c r="B2164" s="782" t="s">
        <v>1606</v>
      </c>
      <c r="C2164" s="791" t="s">
        <v>1607</v>
      </c>
      <c r="D2164" s="782"/>
      <c r="E2164" s="782"/>
      <c r="F2164" s="788"/>
      <c r="G2164" s="789"/>
    </row>
    <row r="2165" spans="1:7" ht="15.75" thickBot="1">
      <c r="A2165" s="190">
        <v>7.3689999999999998</v>
      </c>
      <c r="B2165" s="191"/>
      <c r="C2165" s="208" t="s">
        <v>1609</v>
      </c>
      <c r="D2165" s="191" t="s">
        <v>557</v>
      </c>
      <c r="E2165" s="191">
        <v>10.55</v>
      </c>
      <c r="F2165" s="1055"/>
      <c r="G2165" s="810">
        <f t="shared" si="83"/>
        <v>0</v>
      </c>
    </row>
    <row r="2166" spans="1:7" ht="15.75" thickBot="1">
      <c r="A2166" s="601"/>
      <c r="B2166" s="602"/>
      <c r="C2166" s="603"/>
      <c r="D2166" s="602"/>
      <c r="E2166" s="602"/>
      <c r="F2166" s="852" t="s">
        <v>1841</v>
      </c>
      <c r="G2166" s="809">
        <f>SUM(G2147:G2165)</f>
        <v>0</v>
      </c>
    </row>
    <row r="2167" spans="1:7" ht="15.75" thickTop="1">
      <c r="A2167" s="540"/>
      <c r="B2167" s="541"/>
      <c r="C2167" s="377"/>
      <c r="D2167" s="541"/>
      <c r="E2167" s="541"/>
      <c r="F2167" s="541"/>
      <c r="G2167" s="480"/>
    </row>
    <row r="2168" spans="1:7">
      <c r="A2168" s="443"/>
      <c r="B2168" s="440"/>
      <c r="C2168" s="4"/>
      <c r="D2168" s="440"/>
      <c r="E2168" s="440"/>
      <c r="F2168" s="440"/>
      <c r="G2168" s="465"/>
    </row>
    <row r="2169" spans="1:7" ht="15.75" thickBot="1">
      <c r="A2169" s="542"/>
      <c r="B2169" s="543"/>
      <c r="C2169" s="354"/>
      <c r="D2169" s="543"/>
      <c r="E2169" s="543"/>
      <c r="F2169" s="543"/>
      <c r="G2169" s="483"/>
    </row>
    <row r="2170" spans="1:7" ht="75" customHeight="1" thickTop="1">
      <c r="A2170" s="1318" t="s">
        <v>1868</v>
      </c>
      <c r="B2170" s="1319"/>
      <c r="C2170" s="1319"/>
      <c r="D2170" s="1319"/>
      <c r="E2170" s="1319"/>
      <c r="F2170" s="1319"/>
      <c r="G2170" s="442"/>
    </row>
    <row r="2171" spans="1:7" ht="15.75">
      <c r="A2171" s="1351"/>
      <c r="B2171" s="1352"/>
      <c r="C2171" s="1352"/>
      <c r="D2171" s="1352"/>
      <c r="E2171" s="1352"/>
      <c r="F2171" s="1352"/>
      <c r="G2171" s="442"/>
    </row>
    <row r="2172" spans="1:7" ht="20.25" customHeight="1">
      <c r="A2172" s="1443" t="s">
        <v>1895</v>
      </c>
      <c r="B2172" s="1444"/>
      <c r="C2172" s="1444"/>
      <c r="D2172" s="1444"/>
      <c r="E2172" s="1444"/>
      <c r="F2172" s="1444"/>
      <c r="G2172" s="442"/>
    </row>
    <row r="2173" spans="1:7" ht="20.25">
      <c r="A2173" s="1354"/>
      <c r="B2173" s="1355"/>
      <c r="C2173" s="1355"/>
      <c r="D2173" s="1355"/>
      <c r="E2173" s="1355"/>
      <c r="F2173" s="1355"/>
      <c r="G2173" s="442"/>
    </row>
    <row r="2174" spans="1:7" ht="20.25">
      <c r="A2174" s="1357" t="s">
        <v>1878</v>
      </c>
      <c r="B2174" s="1358"/>
      <c r="C2174" s="1358"/>
      <c r="D2174" s="1358"/>
      <c r="E2174" s="1358"/>
      <c r="F2174" s="1358"/>
      <c r="G2174" s="442"/>
    </row>
    <row r="2175" spans="1:7">
      <c r="A2175" s="439"/>
      <c r="B2175" s="443"/>
      <c r="C2175" s="3"/>
      <c r="D2175" s="443"/>
      <c r="E2175" s="443"/>
      <c r="F2175" s="443"/>
      <c r="G2175" s="442"/>
    </row>
    <row r="2176" spans="1:7">
      <c r="A2176" s="1360" t="s">
        <v>0</v>
      </c>
      <c r="B2176" s="1361"/>
      <c r="C2176" s="1361"/>
      <c r="D2176" s="1361"/>
      <c r="E2176" s="1361"/>
      <c r="F2176" s="1361"/>
      <c r="G2176" s="442"/>
    </row>
    <row r="2177" spans="1:7">
      <c r="A2177" s="1379" t="s">
        <v>1</v>
      </c>
      <c r="B2177" s="1380"/>
      <c r="C2177" s="1380"/>
      <c r="D2177" s="1380"/>
      <c r="E2177" s="1380"/>
      <c r="F2177" s="1380"/>
      <c r="G2177" s="442"/>
    </row>
    <row r="2178" spans="1:7" ht="20.25" customHeight="1">
      <c r="A2178" s="121"/>
      <c r="B2178" s="713" t="s">
        <v>2</v>
      </c>
      <c r="C2178" s="714">
        <v>45</v>
      </c>
      <c r="D2178" s="713" t="s">
        <v>3</v>
      </c>
      <c r="E2178" s="1408" t="s">
        <v>4</v>
      </c>
      <c r="F2178" s="1637"/>
      <c r="G2178" s="442"/>
    </row>
    <row r="2179" spans="1:7" ht="33" customHeight="1">
      <c r="A2179" s="121"/>
      <c r="B2179" s="715" t="s">
        <v>662</v>
      </c>
      <c r="C2179" s="716" t="s">
        <v>6</v>
      </c>
      <c r="D2179" s="715" t="s">
        <v>7</v>
      </c>
      <c r="E2179" s="1325" t="s">
        <v>8</v>
      </c>
      <c r="F2179" s="1638"/>
      <c r="G2179" s="442"/>
    </row>
    <row r="2180" spans="1:7" ht="85.5" customHeight="1">
      <c r="A2180" s="121"/>
      <c r="B2180" s="715" t="s">
        <v>663</v>
      </c>
      <c r="C2180" s="716" t="s">
        <v>10</v>
      </c>
      <c r="D2180" s="715" t="s">
        <v>664</v>
      </c>
      <c r="E2180" s="1325" t="s">
        <v>665</v>
      </c>
      <c r="F2180" s="1638"/>
      <c r="G2180" s="442"/>
    </row>
    <row r="2181" spans="1:7" ht="77.25" customHeight="1">
      <c r="A2181" s="121"/>
      <c r="B2181" s="720" t="s">
        <v>662</v>
      </c>
      <c r="C2181" s="716" t="s">
        <v>1869</v>
      </c>
      <c r="D2181" s="715" t="s">
        <v>666</v>
      </c>
      <c r="E2181" s="1325" t="s">
        <v>667</v>
      </c>
      <c r="F2181" s="1638"/>
      <c r="G2181" s="442"/>
    </row>
    <row r="2182" spans="1:7" ht="37.5" customHeight="1">
      <c r="A2182" s="121"/>
      <c r="B2182" s="721"/>
      <c r="C2182" s="716" t="s">
        <v>1869</v>
      </c>
      <c r="D2182" s="715" t="s">
        <v>668</v>
      </c>
      <c r="E2182" s="1325" t="s">
        <v>669</v>
      </c>
      <c r="F2182" s="1638"/>
      <c r="G2182" s="442"/>
    </row>
    <row r="2183" spans="1:7">
      <c r="A2183" s="447"/>
      <c r="B2183" s="593"/>
      <c r="C2183" s="32"/>
      <c r="D2183" s="593"/>
      <c r="E2183" s="592"/>
      <c r="F2183" s="592"/>
      <c r="G2183" s="442"/>
    </row>
    <row r="2184" spans="1:7">
      <c r="A2184" s="447"/>
      <c r="B2184" s="440"/>
      <c r="C2184" s="4"/>
      <c r="D2184" s="440"/>
      <c r="E2184" s="440"/>
      <c r="F2184" s="440"/>
      <c r="G2184" s="442"/>
    </row>
    <row r="2185" spans="1:7" ht="15.75">
      <c r="A2185" s="578" t="s">
        <v>1903</v>
      </c>
      <c r="B2185" s="579"/>
      <c r="C2185" s="33"/>
      <c r="D2185" s="758">
        <f>G2268</f>
        <v>0</v>
      </c>
      <c r="E2185" s="749" t="s">
        <v>21</v>
      </c>
      <c r="F2185" s="448"/>
      <c r="G2185" s="442"/>
    </row>
    <row r="2186" spans="1:7" ht="15.75">
      <c r="A2186" s="711"/>
      <c r="B2186" s="1643"/>
      <c r="C2186" s="1644"/>
      <c r="D2186" s="1644"/>
      <c r="E2186" s="1644"/>
      <c r="F2186" s="1645"/>
      <c r="G2186" s="442"/>
    </row>
    <row r="2187" spans="1:7">
      <c r="A2187" s="447"/>
      <c r="B2187" s="440"/>
      <c r="C2187" s="4"/>
      <c r="D2187" s="440"/>
      <c r="E2187" s="440"/>
      <c r="F2187" s="440"/>
      <c r="G2187" s="442"/>
    </row>
    <row r="2188" spans="1:7">
      <c r="A2188" s="447"/>
      <c r="B2188" s="440"/>
      <c r="C2188" s="4"/>
      <c r="D2188" s="440"/>
      <c r="E2188" s="440"/>
      <c r="F2188" s="440"/>
      <c r="G2188" s="442"/>
    </row>
    <row r="2189" spans="1:7">
      <c r="A2189" s="447"/>
      <c r="B2189" s="440"/>
      <c r="C2189" s="4"/>
      <c r="D2189" s="440"/>
      <c r="E2189" s="440"/>
      <c r="F2189" s="440"/>
      <c r="G2189" s="442"/>
    </row>
    <row r="2190" spans="1:7">
      <c r="A2190" s="1429"/>
      <c r="B2190" s="1430"/>
      <c r="C2190" s="1430"/>
      <c r="D2190" s="1430"/>
      <c r="E2190" s="1430"/>
      <c r="F2190" s="1430"/>
      <c r="G2190" s="442"/>
    </row>
    <row r="2191" spans="1:7">
      <c r="A2191" s="449"/>
      <c r="B2191" s="450"/>
      <c r="C2191" s="1"/>
      <c r="D2191" s="450"/>
      <c r="E2191" s="450"/>
      <c r="F2191" s="450"/>
      <c r="G2191" s="442"/>
    </row>
    <row r="2192" spans="1:7">
      <c r="A2192" s="1612" t="s">
        <v>1868</v>
      </c>
      <c r="B2192" s="1613"/>
      <c r="C2192" s="1614"/>
      <c r="D2192" s="1618" t="s">
        <v>1895</v>
      </c>
      <c r="E2192" s="1761"/>
      <c r="F2192" s="1761"/>
      <c r="G2192" s="1619"/>
    </row>
    <row r="2193" spans="1:7" ht="44.25" customHeight="1">
      <c r="A2193" s="1615"/>
      <c r="B2193" s="1616"/>
      <c r="C2193" s="1617"/>
      <c r="D2193" s="1620" t="s">
        <v>1878</v>
      </c>
      <c r="E2193" s="1762"/>
      <c r="F2193" s="1762"/>
      <c r="G2193" s="1763"/>
    </row>
    <row r="2194" spans="1:7">
      <c r="A2194" s="158" t="s">
        <v>13</v>
      </c>
      <c r="B2194" s="159" t="s">
        <v>670</v>
      </c>
      <c r="C2194" s="157" t="s">
        <v>671</v>
      </c>
      <c r="D2194" s="157" t="s">
        <v>672</v>
      </c>
      <c r="E2194" s="157" t="s">
        <v>17</v>
      </c>
      <c r="F2194" s="157" t="s">
        <v>1839</v>
      </c>
      <c r="G2194" s="160" t="s">
        <v>1840</v>
      </c>
    </row>
    <row r="2195" spans="1:7">
      <c r="A2195" s="161">
        <v>1</v>
      </c>
      <c r="B2195" s="162">
        <v>2</v>
      </c>
      <c r="C2195" s="163">
        <v>3</v>
      </c>
      <c r="D2195" s="163">
        <v>4</v>
      </c>
      <c r="E2195" s="163">
        <v>5</v>
      </c>
      <c r="F2195" s="163">
        <v>6</v>
      </c>
      <c r="G2195" s="164">
        <v>7</v>
      </c>
    </row>
    <row r="2196" spans="1:7">
      <c r="A2196" s="218"/>
      <c r="B2196" s="219"/>
      <c r="C2196" s="1556" t="s">
        <v>673</v>
      </c>
      <c r="D2196" s="1756" t="s">
        <v>452</v>
      </c>
      <c r="E2196" s="1756" t="s">
        <v>452</v>
      </c>
      <c r="F2196" s="1756" t="s">
        <v>452</v>
      </c>
      <c r="G2196" s="1757" t="s">
        <v>452</v>
      </c>
    </row>
    <row r="2197" spans="1:7">
      <c r="A2197" s="220" t="s">
        <v>674</v>
      </c>
      <c r="B2197" s="221" t="s">
        <v>675</v>
      </c>
      <c r="C2197" s="222" t="s">
        <v>676</v>
      </c>
      <c r="D2197" s="223" t="s">
        <v>26</v>
      </c>
      <c r="E2197" s="518">
        <v>8.35</v>
      </c>
      <c r="F2197" s="1064"/>
      <c r="G2197" s="752">
        <f>E2197*F2197</f>
        <v>0</v>
      </c>
    </row>
    <row r="2198" spans="1:7" ht="13.5" customHeight="1">
      <c r="A2198" s="1363" t="s">
        <v>1841</v>
      </c>
      <c r="B2198" s="1364"/>
      <c r="C2198" s="1364"/>
      <c r="D2198" s="1365"/>
      <c r="E2198" s="1365"/>
      <c r="F2198" s="1717"/>
      <c r="G2198" s="772">
        <f>SUM(G2197:G2197)</f>
        <v>0</v>
      </c>
    </row>
    <row r="2199" spans="1:7" ht="15" customHeight="1">
      <c r="A2199" s="238"/>
      <c r="B2199" s="239"/>
      <c r="C2199" s="1547" t="s">
        <v>441</v>
      </c>
      <c r="D2199" s="1754" t="s">
        <v>452</v>
      </c>
      <c r="E2199" s="1754" t="s">
        <v>452</v>
      </c>
      <c r="F2199" s="1754" t="s">
        <v>452</v>
      </c>
      <c r="G2199" s="1755" t="s">
        <v>452</v>
      </c>
    </row>
    <row r="2200" spans="1:7">
      <c r="A2200" s="227" t="s">
        <v>677</v>
      </c>
      <c r="B2200" s="221" t="s">
        <v>1951</v>
      </c>
      <c r="C2200" s="240" t="s">
        <v>678</v>
      </c>
      <c r="D2200" s="237" t="s">
        <v>24</v>
      </c>
      <c r="E2200" s="518">
        <v>2362.56</v>
      </c>
      <c r="F2200" s="1065"/>
      <c r="G2200" s="752">
        <f t="shared" ref="G2200:G2204" si="84">E2200*F2200</f>
        <v>0</v>
      </c>
    </row>
    <row r="2201" spans="1:7">
      <c r="A2201" s="227" t="s">
        <v>679</v>
      </c>
      <c r="B2201" s="221" t="s">
        <v>1951</v>
      </c>
      <c r="C2201" s="228" t="s">
        <v>680</v>
      </c>
      <c r="D2201" s="229" t="s">
        <v>28</v>
      </c>
      <c r="E2201" s="608">
        <v>14766</v>
      </c>
      <c r="F2201" s="1065"/>
      <c r="G2201" s="752">
        <f t="shared" si="84"/>
        <v>0</v>
      </c>
    </row>
    <row r="2202" spans="1:7">
      <c r="A2202" s="227" t="s">
        <v>681</v>
      </c>
      <c r="B2202" s="221" t="s">
        <v>1951</v>
      </c>
      <c r="C2202" s="228" t="s">
        <v>682</v>
      </c>
      <c r="D2202" s="229" t="s">
        <v>24</v>
      </c>
      <c r="E2202" s="608">
        <v>1771.92</v>
      </c>
      <c r="F2202" s="1065"/>
      <c r="G2202" s="752">
        <f>E2202*F2202</f>
        <v>0</v>
      </c>
    </row>
    <row r="2203" spans="1:7" ht="30" customHeight="1">
      <c r="A2203" s="227" t="s">
        <v>683</v>
      </c>
      <c r="B2203" s="221" t="s">
        <v>1951</v>
      </c>
      <c r="C2203" s="228" t="s">
        <v>684</v>
      </c>
      <c r="D2203" s="229" t="s">
        <v>28</v>
      </c>
      <c r="E2203" s="608">
        <v>1483</v>
      </c>
      <c r="F2203" s="1065"/>
      <c r="G2203" s="752">
        <f t="shared" si="84"/>
        <v>0</v>
      </c>
    </row>
    <row r="2204" spans="1:7">
      <c r="A2204" s="227" t="s">
        <v>685</v>
      </c>
      <c r="B2204" s="221" t="s">
        <v>1951</v>
      </c>
      <c r="C2204" s="228" t="s">
        <v>686</v>
      </c>
      <c r="D2204" s="229" t="s">
        <v>24</v>
      </c>
      <c r="E2204" s="608">
        <v>1181.28</v>
      </c>
      <c r="F2204" s="1065"/>
      <c r="G2204" s="752">
        <f t="shared" si="84"/>
        <v>0</v>
      </c>
    </row>
    <row r="2205" spans="1:7">
      <c r="A2205" s="1363" t="s">
        <v>1841</v>
      </c>
      <c r="B2205" s="1365"/>
      <c r="C2205" s="1365"/>
      <c r="D2205" s="1365"/>
      <c r="E2205" s="1365"/>
      <c r="F2205" s="1717"/>
      <c r="G2205" s="772">
        <f>SUM(G2200:G2204)</f>
        <v>0</v>
      </c>
    </row>
    <row r="2206" spans="1:7">
      <c r="A2206" s="218"/>
      <c r="B2206" s="839"/>
      <c r="C2206" s="1547" t="s">
        <v>687</v>
      </c>
      <c r="D2206" s="1754" t="s">
        <v>452</v>
      </c>
      <c r="E2206" s="1754" t="s">
        <v>452</v>
      </c>
      <c r="F2206" s="1754" t="s">
        <v>452</v>
      </c>
      <c r="G2206" s="1755" t="s">
        <v>452</v>
      </c>
    </row>
    <row r="2207" spans="1:7" ht="15" customHeight="1">
      <c r="A2207" s="227" t="s">
        <v>688</v>
      </c>
      <c r="B2207" s="221" t="s">
        <v>1951</v>
      </c>
      <c r="C2207" s="228" t="s">
        <v>689</v>
      </c>
      <c r="D2207" s="609" t="s">
        <v>28</v>
      </c>
      <c r="E2207" s="610">
        <v>1913</v>
      </c>
      <c r="F2207" s="1066"/>
      <c r="G2207" s="752">
        <f>E2207*F2207</f>
        <v>0</v>
      </c>
    </row>
    <row r="2208" spans="1:7" ht="15" customHeight="1">
      <c r="A2208" s="227" t="s">
        <v>690</v>
      </c>
      <c r="B2208" s="221" t="s">
        <v>1951</v>
      </c>
      <c r="C2208" s="228" t="s">
        <v>691</v>
      </c>
      <c r="D2208" s="229" t="s">
        <v>28</v>
      </c>
      <c r="E2208" s="611">
        <v>1220</v>
      </c>
      <c r="F2208" s="1065"/>
      <c r="G2208" s="752">
        <f t="shared" ref="G2208:G2224" si="85">E2208*F2208</f>
        <v>0</v>
      </c>
    </row>
    <row r="2209" spans="1:7" ht="15" customHeight="1">
      <c r="A2209" s="227" t="s">
        <v>692</v>
      </c>
      <c r="B2209" s="221" t="s">
        <v>1951</v>
      </c>
      <c r="C2209" s="240" t="s">
        <v>693</v>
      </c>
      <c r="D2209" s="237" t="s">
        <v>28</v>
      </c>
      <c r="E2209" s="223">
        <v>121</v>
      </c>
      <c r="F2209" s="1051"/>
      <c r="G2209" s="752">
        <f t="shared" si="85"/>
        <v>0</v>
      </c>
    </row>
    <row r="2210" spans="1:7" ht="15" customHeight="1">
      <c r="A2210" s="227" t="s">
        <v>694</v>
      </c>
      <c r="B2210" s="221" t="s">
        <v>1951</v>
      </c>
      <c r="C2210" s="234" t="s">
        <v>695</v>
      </c>
      <c r="D2210" s="237" t="s">
        <v>28</v>
      </c>
      <c r="E2210" s="223">
        <v>401</v>
      </c>
      <c r="F2210" s="1051"/>
      <c r="G2210" s="752">
        <f t="shared" si="85"/>
        <v>0</v>
      </c>
    </row>
    <row r="2211" spans="1:7" ht="15" customHeight="1">
      <c r="A2211" s="227" t="s">
        <v>696</v>
      </c>
      <c r="B2211" s="221" t="s">
        <v>1951</v>
      </c>
      <c r="C2211" s="234" t="s">
        <v>697</v>
      </c>
      <c r="D2211" s="235" t="s">
        <v>28</v>
      </c>
      <c r="E2211" s="612">
        <v>343</v>
      </c>
      <c r="F2211" s="1051"/>
      <c r="G2211" s="752">
        <f t="shared" si="85"/>
        <v>0</v>
      </c>
    </row>
    <row r="2212" spans="1:7" ht="15" customHeight="1">
      <c r="A2212" s="227" t="s">
        <v>698</v>
      </c>
      <c r="B2212" s="221" t="s">
        <v>1951</v>
      </c>
      <c r="C2212" s="613" t="s">
        <v>699</v>
      </c>
      <c r="D2212" s="235" t="s">
        <v>28</v>
      </c>
      <c r="E2212" s="612">
        <v>389</v>
      </c>
      <c r="F2212" s="1051"/>
      <c r="G2212" s="752">
        <f t="shared" si="85"/>
        <v>0</v>
      </c>
    </row>
    <row r="2213" spans="1:7" ht="15" customHeight="1">
      <c r="A2213" s="227" t="s">
        <v>700</v>
      </c>
      <c r="B2213" s="221" t="s">
        <v>1951</v>
      </c>
      <c r="C2213" s="613" t="s">
        <v>701</v>
      </c>
      <c r="D2213" s="235" t="s">
        <v>28</v>
      </c>
      <c r="E2213" s="612">
        <v>96</v>
      </c>
      <c r="F2213" s="1051"/>
      <c r="G2213" s="752">
        <f t="shared" si="85"/>
        <v>0</v>
      </c>
    </row>
    <row r="2214" spans="1:7" ht="15" customHeight="1">
      <c r="A2214" s="227" t="s">
        <v>702</v>
      </c>
      <c r="B2214" s="221" t="s">
        <v>1951</v>
      </c>
      <c r="C2214" s="613" t="s">
        <v>703</v>
      </c>
      <c r="D2214" s="235" t="s">
        <v>28</v>
      </c>
      <c r="E2214" s="612">
        <v>52</v>
      </c>
      <c r="F2214" s="1051"/>
      <c r="G2214" s="752">
        <f t="shared" si="85"/>
        <v>0</v>
      </c>
    </row>
    <row r="2215" spans="1:7" ht="15" customHeight="1">
      <c r="A2215" s="227" t="s">
        <v>704</v>
      </c>
      <c r="B2215" s="221" t="s">
        <v>1951</v>
      </c>
      <c r="C2215" s="613" t="s">
        <v>705</v>
      </c>
      <c r="D2215" s="235" t="s">
        <v>28</v>
      </c>
      <c r="E2215" s="612">
        <v>18</v>
      </c>
      <c r="F2215" s="1051"/>
      <c r="G2215" s="752">
        <f t="shared" si="85"/>
        <v>0</v>
      </c>
    </row>
    <row r="2216" spans="1:7" ht="15" customHeight="1">
      <c r="A2216" s="227" t="s">
        <v>706</v>
      </c>
      <c r="B2216" s="221" t="s">
        <v>1951</v>
      </c>
      <c r="C2216" s="614" t="s">
        <v>707</v>
      </c>
      <c r="D2216" s="229" t="s">
        <v>28</v>
      </c>
      <c r="E2216" s="615">
        <v>3264</v>
      </c>
      <c r="F2216" s="1065"/>
      <c r="G2216" s="752">
        <f t="shared" si="85"/>
        <v>0</v>
      </c>
    </row>
    <row r="2217" spans="1:7" ht="15" customHeight="1">
      <c r="A2217" s="227" t="s">
        <v>708</v>
      </c>
      <c r="B2217" s="221" t="s">
        <v>1951</v>
      </c>
      <c r="C2217" s="614" t="s">
        <v>709</v>
      </c>
      <c r="D2217" s="229" t="s">
        <v>28</v>
      </c>
      <c r="E2217" s="615">
        <v>1174</v>
      </c>
      <c r="F2217" s="1065"/>
      <c r="G2217" s="752">
        <f t="shared" si="85"/>
        <v>0</v>
      </c>
    </row>
    <row r="2218" spans="1:7" ht="15" customHeight="1">
      <c r="A2218" s="227" t="s">
        <v>710</v>
      </c>
      <c r="B2218" s="221" t="s">
        <v>1951</v>
      </c>
      <c r="C2218" s="616" t="s">
        <v>711</v>
      </c>
      <c r="D2218" s="237" t="s">
        <v>28</v>
      </c>
      <c r="E2218" s="617">
        <v>25</v>
      </c>
      <c r="F2218" s="1051"/>
      <c r="G2218" s="752">
        <f t="shared" si="85"/>
        <v>0</v>
      </c>
    </row>
    <row r="2219" spans="1:7" ht="15" customHeight="1">
      <c r="A2219" s="1189" t="s">
        <v>712</v>
      </c>
      <c r="B2219" s="1185" t="s">
        <v>1951</v>
      </c>
      <c r="C2219" s="1230" t="s">
        <v>713</v>
      </c>
      <c r="D2219" s="1195" t="s">
        <v>28</v>
      </c>
      <c r="E2219" s="1233">
        <v>0</v>
      </c>
      <c r="F2219" s="1238"/>
      <c r="G2219" s="1232">
        <f t="shared" si="85"/>
        <v>0</v>
      </c>
    </row>
    <row r="2220" spans="1:7" ht="15" customHeight="1">
      <c r="A2220" s="227" t="s">
        <v>714</v>
      </c>
      <c r="B2220" s="221" t="s">
        <v>1951</v>
      </c>
      <c r="C2220" s="613" t="s">
        <v>715</v>
      </c>
      <c r="D2220" s="237" t="s">
        <v>28</v>
      </c>
      <c r="E2220" s="617">
        <v>197</v>
      </c>
      <c r="F2220" s="1051"/>
      <c r="G2220" s="752">
        <f t="shared" si="85"/>
        <v>0</v>
      </c>
    </row>
    <row r="2221" spans="1:7" ht="15" customHeight="1">
      <c r="A2221" s="227" t="s">
        <v>716</v>
      </c>
      <c r="B2221" s="221" t="s">
        <v>1951</v>
      </c>
      <c r="C2221" s="613" t="s">
        <v>717</v>
      </c>
      <c r="D2221" s="235" t="s">
        <v>28</v>
      </c>
      <c r="E2221" s="618">
        <v>60</v>
      </c>
      <c r="F2221" s="1051"/>
      <c r="G2221" s="752">
        <f t="shared" si="85"/>
        <v>0</v>
      </c>
    </row>
    <row r="2222" spans="1:7" ht="15" customHeight="1">
      <c r="A2222" s="1189" t="s">
        <v>718</v>
      </c>
      <c r="B2222" s="1185" t="s">
        <v>1951</v>
      </c>
      <c r="C2222" s="1234" t="s">
        <v>719</v>
      </c>
      <c r="D2222" s="1186" t="s">
        <v>28</v>
      </c>
      <c r="E2222" s="1237">
        <v>0</v>
      </c>
      <c r="F2222" s="1238"/>
      <c r="G2222" s="1232">
        <f t="shared" si="85"/>
        <v>0</v>
      </c>
    </row>
    <row r="2223" spans="1:7" ht="15" customHeight="1">
      <c r="A2223" s="227" t="s">
        <v>720</v>
      </c>
      <c r="B2223" s="221" t="s">
        <v>1951</v>
      </c>
      <c r="C2223" s="234" t="s">
        <v>721</v>
      </c>
      <c r="D2223" s="235" t="s">
        <v>28</v>
      </c>
      <c r="E2223" s="618">
        <v>215</v>
      </c>
      <c r="F2223" s="1051"/>
      <c r="G2223" s="752">
        <f t="shared" si="85"/>
        <v>0</v>
      </c>
    </row>
    <row r="2224" spans="1:7" ht="15" customHeight="1">
      <c r="A2224" s="227" t="s">
        <v>722</v>
      </c>
      <c r="B2224" s="221" t="s">
        <v>1951</v>
      </c>
      <c r="C2224" s="613" t="s">
        <v>723</v>
      </c>
      <c r="D2224" s="235" t="s">
        <v>28</v>
      </c>
      <c r="E2224" s="618">
        <v>105</v>
      </c>
      <c r="F2224" s="1051"/>
      <c r="G2224" s="752">
        <f t="shared" si="85"/>
        <v>0</v>
      </c>
    </row>
    <row r="2225" spans="1:7" ht="15" customHeight="1">
      <c r="A2225" s="227" t="s">
        <v>724</v>
      </c>
      <c r="B2225" s="221" t="s">
        <v>1951</v>
      </c>
      <c r="C2225" s="234" t="s">
        <v>725</v>
      </c>
      <c r="D2225" s="235" t="s">
        <v>28</v>
      </c>
      <c r="E2225" s="619">
        <v>100</v>
      </c>
      <c r="F2225" s="1051"/>
      <c r="G2225" s="752">
        <f>F2225*E2225</f>
        <v>0</v>
      </c>
    </row>
    <row r="2226" spans="1:7" ht="15" customHeight="1">
      <c r="A2226" s="227" t="s">
        <v>726</v>
      </c>
      <c r="B2226" s="221" t="s">
        <v>1951</v>
      </c>
      <c r="C2226" s="613" t="s">
        <v>727</v>
      </c>
      <c r="D2226" s="235" t="s">
        <v>28</v>
      </c>
      <c r="E2226" s="619">
        <v>478</v>
      </c>
      <c r="F2226" s="1051"/>
      <c r="G2226" s="752">
        <f t="shared" ref="G2226:G2227" si="86">F2226*E2226</f>
        <v>0</v>
      </c>
    </row>
    <row r="2227" spans="1:7" ht="15" customHeight="1">
      <c r="A2227" s="227" t="s">
        <v>728</v>
      </c>
      <c r="B2227" s="221" t="s">
        <v>1951</v>
      </c>
      <c r="C2227" s="234" t="s">
        <v>729</v>
      </c>
      <c r="D2227" s="235" t="s">
        <v>28</v>
      </c>
      <c r="E2227" s="619">
        <v>3391</v>
      </c>
      <c r="F2227" s="1051"/>
      <c r="G2227" s="752">
        <f t="shared" si="86"/>
        <v>0</v>
      </c>
    </row>
    <row r="2228" spans="1:7" ht="15" customHeight="1">
      <c r="A2228" s="227" t="s">
        <v>730</v>
      </c>
      <c r="B2228" s="221" t="s">
        <v>1951</v>
      </c>
      <c r="C2228" s="234" t="s">
        <v>731</v>
      </c>
      <c r="D2228" s="237" t="s">
        <v>28</v>
      </c>
      <c r="E2228" s="618">
        <v>528</v>
      </c>
      <c r="F2228" s="1051"/>
      <c r="G2228" s="752">
        <f t="shared" ref="G2228:G2266" si="87">E2228*F2228</f>
        <v>0</v>
      </c>
    </row>
    <row r="2229" spans="1:7" ht="15" customHeight="1">
      <c r="A2229" s="227" t="s">
        <v>732</v>
      </c>
      <c r="B2229" s="221" t="s">
        <v>1951</v>
      </c>
      <c r="C2229" s="234" t="s">
        <v>733</v>
      </c>
      <c r="D2229" s="237" t="s">
        <v>28</v>
      </c>
      <c r="E2229" s="620">
        <v>2068</v>
      </c>
      <c r="F2229" s="1051"/>
      <c r="G2229" s="752">
        <f>E2229*F2229</f>
        <v>0</v>
      </c>
    </row>
    <row r="2230" spans="1:7" ht="15" customHeight="1">
      <c r="A2230" s="227" t="s">
        <v>734</v>
      </c>
      <c r="B2230" s="221" t="s">
        <v>1951</v>
      </c>
      <c r="C2230" s="240" t="s">
        <v>735</v>
      </c>
      <c r="D2230" s="237" t="s">
        <v>28</v>
      </c>
      <c r="E2230" s="518">
        <v>6</v>
      </c>
      <c r="F2230" s="1051"/>
      <c r="G2230" s="752">
        <f t="shared" si="87"/>
        <v>0</v>
      </c>
    </row>
    <row r="2231" spans="1:7" ht="15" customHeight="1">
      <c r="A2231" s="227" t="s">
        <v>736</v>
      </c>
      <c r="B2231" s="221" t="s">
        <v>1951</v>
      </c>
      <c r="C2231" s="234" t="s">
        <v>737</v>
      </c>
      <c r="D2231" s="237" t="s">
        <v>28</v>
      </c>
      <c r="E2231" s="518">
        <v>1758</v>
      </c>
      <c r="F2231" s="1067"/>
      <c r="G2231" s="778">
        <f t="shared" si="87"/>
        <v>0</v>
      </c>
    </row>
    <row r="2232" spans="1:7" ht="15" customHeight="1">
      <c r="A2232" s="227" t="s">
        <v>738</v>
      </c>
      <c r="B2232" s="221" t="s">
        <v>1951</v>
      </c>
      <c r="C2232" s="613" t="s">
        <v>739</v>
      </c>
      <c r="D2232" s="237" t="s">
        <v>28</v>
      </c>
      <c r="E2232" s="221">
        <v>5</v>
      </c>
      <c r="F2232" s="1051"/>
      <c r="G2232" s="752">
        <f t="shared" si="87"/>
        <v>0</v>
      </c>
    </row>
    <row r="2233" spans="1:7" ht="15" customHeight="1">
      <c r="A2233" s="227" t="s">
        <v>740</v>
      </c>
      <c r="B2233" s="221" t="s">
        <v>1951</v>
      </c>
      <c r="C2233" s="234" t="s">
        <v>741</v>
      </c>
      <c r="D2233" s="221" t="s">
        <v>28</v>
      </c>
      <c r="E2233" s="221">
        <v>327</v>
      </c>
      <c r="F2233" s="1051"/>
      <c r="G2233" s="752">
        <f t="shared" si="87"/>
        <v>0</v>
      </c>
    </row>
    <row r="2234" spans="1:7" ht="15" customHeight="1">
      <c r="A2234" s="227" t="s">
        <v>742</v>
      </c>
      <c r="B2234" s="221" t="s">
        <v>1951</v>
      </c>
      <c r="C2234" s="613" t="s">
        <v>743</v>
      </c>
      <c r="D2234" s="221" t="s">
        <v>28</v>
      </c>
      <c r="E2234" s="221">
        <v>732</v>
      </c>
      <c r="F2234" s="1051"/>
      <c r="G2234" s="752">
        <f t="shared" si="87"/>
        <v>0</v>
      </c>
    </row>
    <row r="2235" spans="1:7" ht="15" customHeight="1">
      <c r="A2235" s="227" t="s">
        <v>744</v>
      </c>
      <c r="B2235" s="221" t="s">
        <v>1951</v>
      </c>
      <c r="C2235" s="234" t="s">
        <v>745</v>
      </c>
      <c r="D2235" s="221" t="s">
        <v>28</v>
      </c>
      <c r="E2235" s="221">
        <v>88</v>
      </c>
      <c r="F2235" s="1051"/>
      <c r="G2235" s="752">
        <f t="shared" si="87"/>
        <v>0</v>
      </c>
    </row>
    <row r="2236" spans="1:7" ht="15" customHeight="1">
      <c r="A2236" s="1189" t="s">
        <v>746</v>
      </c>
      <c r="B2236" s="1185" t="s">
        <v>1951</v>
      </c>
      <c r="C2236" s="1183" t="s">
        <v>747</v>
      </c>
      <c r="D2236" s="1185" t="s">
        <v>28</v>
      </c>
      <c r="E2236" s="1185">
        <v>0</v>
      </c>
      <c r="F2236" s="1238"/>
      <c r="G2236" s="1232">
        <f t="shared" si="87"/>
        <v>0</v>
      </c>
    </row>
    <row r="2237" spans="1:7" ht="15" customHeight="1">
      <c r="A2237" s="1189" t="s">
        <v>748</v>
      </c>
      <c r="B2237" s="1185" t="s">
        <v>1951</v>
      </c>
      <c r="C2237" s="1183" t="s">
        <v>749</v>
      </c>
      <c r="D2237" s="1185" t="s">
        <v>28</v>
      </c>
      <c r="E2237" s="1185">
        <v>0</v>
      </c>
      <c r="F2237" s="1238"/>
      <c r="G2237" s="1232">
        <f t="shared" si="87"/>
        <v>0</v>
      </c>
    </row>
    <row r="2238" spans="1:7" ht="15" customHeight="1">
      <c r="A2238" s="227" t="s">
        <v>750</v>
      </c>
      <c r="B2238" s="221" t="s">
        <v>1951</v>
      </c>
      <c r="C2238" s="240" t="s">
        <v>751</v>
      </c>
      <c r="D2238" s="221" t="s">
        <v>28</v>
      </c>
      <c r="E2238" s="221">
        <v>85</v>
      </c>
      <c r="F2238" s="1051"/>
      <c r="G2238" s="752">
        <f t="shared" si="87"/>
        <v>0</v>
      </c>
    </row>
    <row r="2239" spans="1:7" ht="15" customHeight="1">
      <c r="A2239" s="227" t="s">
        <v>752</v>
      </c>
      <c r="B2239" s="221" t="s">
        <v>1951</v>
      </c>
      <c r="C2239" s="234" t="s">
        <v>753</v>
      </c>
      <c r="D2239" s="221" t="s">
        <v>28</v>
      </c>
      <c r="E2239" s="221">
        <v>35</v>
      </c>
      <c r="F2239" s="1051"/>
      <c r="G2239" s="752">
        <f t="shared" si="87"/>
        <v>0</v>
      </c>
    </row>
    <row r="2240" spans="1:7" ht="15" customHeight="1">
      <c r="A2240" s="227" t="s">
        <v>754</v>
      </c>
      <c r="B2240" s="221" t="s">
        <v>1951</v>
      </c>
      <c r="C2240" s="234" t="s">
        <v>755</v>
      </c>
      <c r="D2240" s="221" t="s">
        <v>28</v>
      </c>
      <c r="E2240" s="221">
        <v>60</v>
      </c>
      <c r="F2240" s="1051"/>
      <c r="G2240" s="752">
        <f t="shared" si="87"/>
        <v>0</v>
      </c>
    </row>
    <row r="2241" spans="1:7" ht="15" customHeight="1">
      <c r="A2241" s="227" t="s">
        <v>756</v>
      </c>
      <c r="B2241" s="221" t="s">
        <v>1951</v>
      </c>
      <c r="C2241" s="234" t="s">
        <v>757</v>
      </c>
      <c r="D2241" s="221" t="s">
        <v>28</v>
      </c>
      <c r="E2241" s="221">
        <v>1591</v>
      </c>
      <c r="F2241" s="1051"/>
      <c r="G2241" s="752">
        <f t="shared" si="87"/>
        <v>0</v>
      </c>
    </row>
    <row r="2242" spans="1:7" ht="15" customHeight="1">
      <c r="A2242" s="227" t="s">
        <v>758</v>
      </c>
      <c r="B2242" s="221" t="s">
        <v>1951</v>
      </c>
      <c r="C2242" s="234" t="s">
        <v>759</v>
      </c>
      <c r="D2242" s="221" t="s">
        <v>28</v>
      </c>
      <c r="E2242" s="221">
        <v>152</v>
      </c>
      <c r="F2242" s="1051"/>
      <c r="G2242" s="752">
        <f t="shared" si="87"/>
        <v>0</v>
      </c>
    </row>
    <row r="2243" spans="1:7" ht="15" customHeight="1">
      <c r="A2243" s="1189" t="s">
        <v>760</v>
      </c>
      <c r="B2243" s="1185" t="s">
        <v>1951</v>
      </c>
      <c r="C2243" s="1183" t="s">
        <v>761</v>
      </c>
      <c r="D2243" s="1185" t="s">
        <v>28</v>
      </c>
      <c r="E2243" s="1185">
        <v>0</v>
      </c>
      <c r="F2243" s="1238"/>
      <c r="G2243" s="1232">
        <f t="shared" si="87"/>
        <v>0</v>
      </c>
    </row>
    <row r="2244" spans="1:7" ht="15" customHeight="1">
      <c r="A2244" s="227" t="s">
        <v>762</v>
      </c>
      <c r="B2244" s="221" t="s">
        <v>1951</v>
      </c>
      <c r="C2244" s="240" t="s">
        <v>763</v>
      </c>
      <c r="D2244" s="221" t="s">
        <v>32</v>
      </c>
      <c r="E2244" s="221">
        <v>29</v>
      </c>
      <c r="F2244" s="1051"/>
      <c r="G2244" s="752">
        <f t="shared" si="87"/>
        <v>0</v>
      </c>
    </row>
    <row r="2245" spans="1:7" ht="15" customHeight="1">
      <c r="A2245" s="227" t="s">
        <v>764</v>
      </c>
      <c r="B2245" s="221" t="s">
        <v>1951</v>
      </c>
      <c r="C2245" s="234" t="s">
        <v>765</v>
      </c>
      <c r="D2245" s="221" t="s">
        <v>28</v>
      </c>
      <c r="E2245" s="221">
        <v>1018</v>
      </c>
      <c r="F2245" s="1051"/>
      <c r="G2245" s="752">
        <f t="shared" si="87"/>
        <v>0</v>
      </c>
    </row>
    <row r="2246" spans="1:7" ht="15" customHeight="1">
      <c r="A2246" s="227" t="s">
        <v>766</v>
      </c>
      <c r="B2246" s="221" t="s">
        <v>1951</v>
      </c>
      <c r="C2246" s="234" t="s">
        <v>767</v>
      </c>
      <c r="D2246" s="221" t="s">
        <v>28</v>
      </c>
      <c r="E2246" s="221">
        <v>312</v>
      </c>
      <c r="F2246" s="1051"/>
      <c r="G2246" s="752">
        <f t="shared" si="87"/>
        <v>0</v>
      </c>
    </row>
    <row r="2247" spans="1:7" ht="15" customHeight="1">
      <c r="A2247" s="227" t="s">
        <v>768</v>
      </c>
      <c r="B2247" s="221" t="s">
        <v>1951</v>
      </c>
      <c r="C2247" s="234" t="s">
        <v>769</v>
      </c>
      <c r="D2247" s="221" t="s">
        <v>28</v>
      </c>
      <c r="E2247" s="221">
        <v>1518</v>
      </c>
      <c r="F2247" s="1051"/>
      <c r="G2247" s="752">
        <f t="shared" si="87"/>
        <v>0</v>
      </c>
    </row>
    <row r="2248" spans="1:7" ht="30" customHeight="1">
      <c r="A2248" s="227" t="s">
        <v>770</v>
      </c>
      <c r="B2248" s="221" t="s">
        <v>1951</v>
      </c>
      <c r="C2248" s="234" t="s">
        <v>771</v>
      </c>
      <c r="D2248" s="221" t="s">
        <v>32</v>
      </c>
      <c r="E2248" s="221">
        <v>113</v>
      </c>
      <c r="F2248" s="1051"/>
      <c r="G2248" s="752">
        <f t="shared" si="87"/>
        <v>0</v>
      </c>
    </row>
    <row r="2249" spans="1:7" ht="30" customHeight="1">
      <c r="A2249" s="227" t="s">
        <v>772</v>
      </c>
      <c r="B2249" s="221" t="s">
        <v>1951</v>
      </c>
      <c r="C2249" s="234" t="s">
        <v>773</v>
      </c>
      <c r="D2249" s="221" t="s">
        <v>32</v>
      </c>
      <c r="E2249" s="221">
        <v>13</v>
      </c>
      <c r="F2249" s="1051"/>
      <c r="G2249" s="752">
        <f t="shared" si="87"/>
        <v>0</v>
      </c>
    </row>
    <row r="2250" spans="1:7" ht="30" customHeight="1">
      <c r="A2250" s="227" t="s">
        <v>774</v>
      </c>
      <c r="B2250" s="221" t="s">
        <v>1951</v>
      </c>
      <c r="C2250" s="234" t="s">
        <v>775</v>
      </c>
      <c r="D2250" s="221" t="s">
        <v>32</v>
      </c>
      <c r="E2250" s="221">
        <v>46</v>
      </c>
      <c r="F2250" s="1051"/>
      <c r="G2250" s="752">
        <f t="shared" si="87"/>
        <v>0</v>
      </c>
    </row>
    <row r="2251" spans="1:7" ht="15" customHeight="1">
      <c r="A2251" s="227" t="s">
        <v>776</v>
      </c>
      <c r="B2251" s="221" t="s">
        <v>1951</v>
      </c>
      <c r="C2251" s="234" t="s">
        <v>777</v>
      </c>
      <c r="D2251" s="221" t="s">
        <v>57</v>
      </c>
      <c r="E2251" s="221">
        <v>30</v>
      </c>
      <c r="F2251" s="1051"/>
      <c r="G2251" s="752">
        <f t="shared" si="87"/>
        <v>0</v>
      </c>
    </row>
    <row r="2252" spans="1:7" ht="15" customHeight="1">
      <c r="A2252" s="227" t="s">
        <v>778</v>
      </c>
      <c r="B2252" s="221" t="s">
        <v>1951</v>
      </c>
      <c r="C2252" s="240" t="s">
        <v>779</v>
      </c>
      <c r="D2252" s="221" t="s">
        <v>57</v>
      </c>
      <c r="E2252" s="221">
        <v>12</v>
      </c>
      <c r="F2252" s="1051"/>
      <c r="G2252" s="752">
        <f t="shared" si="87"/>
        <v>0</v>
      </c>
    </row>
    <row r="2253" spans="1:7" ht="15" customHeight="1">
      <c r="A2253" s="227" t="s">
        <v>780</v>
      </c>
      <c r="B2253" s="221" t="s">
        <v>1951</v>
      </c>
      <c r="C2253" s="234" t="s">
        <v>781</v>
      </c>
      <c r="D2253" s="221" t="s">
        <v>57</v>
      </c>
      <c r="E2253" s="221">
        <v>13</v>
      </c>
      <c r="F2253" s="1051"/>
      <c r="G2253" s="752">
        <f t="shared" si="87"/>
        <v>0</v>
      </c>
    </row>
    <row r="2254" spans="1:7" ht="15" customHeight="1">
      <c r="A2254" s="227" t="s">
        <v>782</v>
      </c>
      <c r="B2254" s="221" t="s">
        <v>1951</v>
      </c>
      <c r="C2254" s="613" t="s">
        <v>783</v>
      </c>
      <c r="D2254" s="221" t="s">
        <v>32</v>
      </c>
      <c r="E2254" s="221">
        <v>171</v>
      </c>
      <c r="F2254" s="1051"/>
      <c r="G2254" s="752">
        <f t="shared" si="87"/>
        <v>0</v>
      </c>
    </row>
    <row r="2255" spans="1:7" ht="15" customHeight="1">
      <c r="A2255" s="227" t="s">
        <v>784</v>
      </c>
      <c r="B2255" s="221" t="s">
        <v>1951</v>
      </c>
      <c r="C2255" s="234" t="s">
        <v>785</v>
      </c>
      <c r="D2255" s="221" t="s">
        <v>32</v>
      </c>
      <c r="E2255" s="221">
        <v>13</v>
      </c>
      <c r="F2255" s="1051"/>
      <c r="G2255" s="752">
        <f t="shared" si="87"/>
        <v>0</v>
      </c>
    </row>
    <row r="2256" spans="1:7" ht="15" customHeight="1">
      <c r="A2256" s="227" t="s">
        <v>786</v>
      </c>
      <c r="B2256" s="221" t="s">
        <v>1951</v>
      </c>
      <c r="C2256" s="234" t="s">
        <v>787</v>
      </c>
      <c r="D2256" s="221" t="s">
        <v>32</v>
      </c>
      <c r="E2256" s="221">
        <v>30</v>
      </c>
      <c r="F2256" s="1051"/>
      <c r="G2256" s="752">
        <f t="shared" si="87"/>
        <v>0</v>
      </c>
    </row>
    <row r="2257" spans="1:7" ht="15" customHeight="1">
      <c r="A2257" s="227" t="s">
        <v>788</v>
      </c>
      <c r="B2257" s="221" t="s">
        <v>1951</v>
      </c>
      <c r="C2257" s="234" t="s">
        <v>789</v>
      </c>
      <c r="D2257" s="221" t="s">
        <v>32</v>
      </c>
      <c r="E2257" s="221">
        <v>11</v>
      </c>
      <c r="F2257" s="1051"/>
      <c r="G2257" s="752">
        <f t="shared" si="87"/>
        <v>0</v>
      </c>
    </row>
    <row r="2258" spans="1:7" ht="15" customHeight="1">
      <c r="A2258" s="227" t="s">
        <v>790</v>
      </c>
      <c r="B2258" s="221" t="s">
        <v>1951</v>
      </c>
      <c r="C2258" s="234" t="s">
        <v>791</v>
      </c>
      <c r="D2258" s="221" t="s">
        <v>32</v>
      </c>
      <c r="E2258" s="221">
        <v>2</v>
      </c>
      <c r="F2258" s="1051"/>
      <c r="G2258" s="752">
        <f t="shared" si="87"/>
        <v>0</v>
      </c>
    </row>
    <row r="2259" spans="1:7" ht="15" customHeight="1">
      <c r="A2259" s="227" t="s">
        <v>792</v>
      </c>
      <c r="B2259" s="221" t="s">
        <v>1951</v>
      </c>
      <c r="C2259" s="234" t="s">
        <v>793</v>
      </c>
      <c r="D2259" s="221" t="s">
        <v>32</v>
      </c>
      <c r="E2259" s="221">
        <v>3</v>
      </c>
      <c r="F2259" s="1051"/>
      <c r="G2259" s="752">
        <f t="shared" si="87"/>
        <v>0</v>
      </c>
    </row>
    <row r="2260" spans="1:7" ht="15" customHeight="1">
      <c r="A2260" s="227" t="s">
        <v>794</v>
      </c>
      <c r="B2260" s="221" t="s">
        <v>1951</v>
      </c>
      <c r="C2260" s="234" t="s">
        <v>795</v>
      </c>
      <c r="D2260" s="221" t="s">
        <v>32</v>
      </c>
      <c r="E2260" s="221">
        <v>2</v>
      </c>
      <c r="F2260" s="1051"/>
      <c r="G2260" s="752">
        <f t="shared" si="87"/>
        <v>0</v>
      </c>
    </row>
    <row r="2261" spans="1:7" ht="15" customHeight="1">
      <c r="A2261" s="227" t="s">
        <v>796</v>
      </c>
      <c r="B2261" s="221" t="s">
        <v>1951</v>
      </c>
      <c r="C2261" s="240" t="s">
        <v>797</v>
      </c>
      <c r="D2261" s="221" t="s">
        <v>32</v>
      </c>
      <c r="E2261" s="221">
        <v>1</v>
      </c>
      <c r="F2261" s="1051"/>
      <c r="G2261" s="752">
        <f t="shared" si="87"/>
        <v>0</v>
      </c>
    </row>
    <row r="2262" spans="1:7" ht="15" customHeight="1">
      <c r="A2262" s="227" t="s">
        <v>798</v>
      </c>
      <c r="B2262" s="221" t="s">
        <v>1951</v>
      </c>
      <c r="C2262" s="234" t="s">
        <v>799</v>
      </c>
      <c r="D2262" s="221" t="s">
        <v>32</v>
      </c>
      <c r="E2262" s="221">
        <v>11</v>
      </c>
      <c r="F2262" s="1051"/>
      <c r="G2262" s="752">
        <f t="shared" si="87"/>
        <v>0</v>
      </c>
    </row>
    <row r="2263" spans="1:7" ht="15" customHeight="1">
      <c r="A2263" s="227" t="s">
        <v>800</v>
      </c>
      <c r="B2263" s="221" t="s">
        <v>1951</v>
      </c>
      <c r="C2263" s="234" t="s">
        <v>801</v>
      </c>
      <c r="D2263" s="221" t="s">
        <v>32</v>
      </c>
      <c r="E2263" s="221">
        <v>2</v>
      </c>
      <c r="F2263" s="1051"/>
      <c r="G2263" s="752">
        <f t="shared" si="87"/>
        <v>0</v>
      </c>
    </row>
    <row r="2264" spans="1:7" ht="30" customHeight="1">
      <c r="A2264" s="227" t="s">
        <v>802</v>
      </c>
      <c r="B2264" s="221" t="s">
        <v>1951</v>
      </c>
      <c r="C2264" s="234" t="s">
        <v>803</v>
      </c>
      <c r="D2264" s="221" t="s">
        <v>32</v>
      </c>
      <c r="E2264" s="221">
        <v>9</v>
      </c>
      <c r="F2264" s="1051"/>
      <c r="G2264" s="752">
        <f t="shared" si="87"/>
        <v>0</v>
      </c>
    </row>
    <row r="2265" spans="1:7" ht="15" customHeight="1">
      <c r="A2265" s="227" t="s">
        <v>804</v>
      </c>
      <c r="B2265" s="221" t="s">
        <v>1951</v>
      </c>
      <c r="C2265" s="234" t="s">
        <v>805</v>
      </c>
      <c r="D2265" s="221" t="s">
        <v>32</v>
      </c>
      <c r="E2265" s="221">
        <v>10</v>
      </c>
      <c r="F2265" s="1051"/>
      <c r="G2265" s="752">
        <f t="shared" si="87"/>
        <v>0</v>
      </c>
    </row>
    <row r="2266" spans="1:7">
      <c r="A2266" s="227" t="s">
        <v>806</v>
      </c>
      <c r="B2266" s="221" t="s">
        <v>1951</v>
      </c>
      <c r="C2266" s="234" t="s">
        <v>807</v>
      </c>
      <c r="D2266" s="221" t="s">
        <v>32</v>
      </c>
      <c r="E2266" s="221">
        <v>1</v>
      </c>
      <c r="F2266" s="1051"/>
      <c r="G2266" s="752">
        <f t="shared" si="87"/>
        <v>0</v>
      </c>
    </row>
    <row r="2267" spans="1:7">
      <c r="A2267" s="1363" t="s">
        <v>1841</v>
      </c>
      <c r="B2267" s="1365"/>
      <c r="C2267" s="1365"/>
      <c r="D2267" s="1365"/>
      <c r="E2267" s="1365"/>
      <c r="F2267" s="1717"/>
      <c r="G2267" s="772">
        <f>SUM(G2207:G2266)</f>
        <v>0</v>
      </c>
    </row>
    <row r="2268" spans="1:7" ht="15.75" thickBot="1">
      <c r="A2268" s="1720" t="s">
        <v>1871</v>
      </c>
      <c r="B2268" s="1721"/>
      <c r="C2268" s="1721"/>
      <c r="D2268" s="1721"/>
      <c r="E2268" s="1721"/>
      <c r="F2268" s="1722"/>
      <c r="G2268" s="776">
        <f>G2198+G2205+G2267</f>
        <v>0</v>
      </c>
    </row>
    <row r="2269" spans="1:7" ht="15.75" thickTop="1">
      <c r="A2269" s="540"/>
      <c r="B2269" s="541"/>
      <c r="C2269" s="377"/>
      <c r="D2269" s="541"/>
      <c r="E2269" s="621"/>
      <c r="F2269" s="541"/>
      <c r="G2269" s="480"/>
    </row>
    <row r="2270" spans="1:7" ht="15.75" thickBot="1">
      <c r="A2270" s="542"/>
      <c r="B2270" s="543"/>
      <c r="C2270" s="354"/>
      <c r="D2270" s="543"/>
      <c r="E2270" s="543"/>
      <c r="F2270" s="543"/>
      <c r="G2270" s="483"/>
    </row>
    <row r="2271" spans="1:7" ht="75" customHeight="1" thickTop="1">
      <c r="A2271" s="1318" t="s">
        <v>1868</v>
      </c>
      <c r="B2271" s="1319"/>
      <c r="C2271" s="1319"/>
      <c r="D2271" s="1319"/>
      <c r="E2271" s="1319"/>
      <c r="F2271" s="1319"/>
      <c r="G2271" s="442"/>
    </row>
    <row r="2272" spans="1:7" ht="15.75">
      <c r="A2272" s="1351"/>
      <c r="B2272" s="1352"/>
      <c r="C2272" s="1352"/>
      <c r="D2272" s="1352"/>
      <c r="E2272" s="1352"/>
      <c r="F2272" s="1352"/>
      <c r="G2272" s="442"/>
    </row>
    <row r="2273" spans="1:7" ht="20.25" customHeight="1">
      <c r="A2273" s="1443" t="s">
        <v>1894</v>
      </c>
      <c r="B2273" s="1444"/>
      <c r="C2273" s="1444"/>
      <c r="D2273" s="1444"/>
      <c r="E2273" s="1444"/>
      <c r="F2273" s="1444"/>
      <c r="G2273" s="442"/>
    </row>
    <row r="2274" spans="1:7" ht="20.25">
      <c r="A2274" s="1354"/>
      <c r="B2274" s="1355"/>
      <c r="C2274" s="1355"/>
      <c r="D2274" s="1355"/>
      <c r="E2274" s="1355"/>
      <c r="F2274" s="1355"/>
      <c r="G2274" s="442"/>
    </row>
    <row r="2275" spans="1:7" ht="20.25" customHeight="1">
      <c r="A2275" s="1753" t="s">
        <v>1883</v>
      </c>
      <c r="B2275" s="1358"/>
      <c r="C2275" s="1358"/>
      <c r="D2275" s="1358"/>
      <c r="E2275" s="1358"/>
      <c r="F2275" s="1358"/>
      <c r="G2275" s="442"/>
    </row>
    <row r="2276" spans="1:7" ht="20.25">
      <c r="A2276" s="423"/>
      <c r="B2276" s="424"/>
      <c r="C2276" s="424"/>
      <c r="D2276" s="424"/>
      <c r="E2276" s="424"/>
      <c r="F2276" s="424"/>
      <c r="G2276" s="442"/>
    </row>
    <row r="2277" spans="1:7" ht="20.25">
      <c r="A2277" s="423"/>
      <c r="B2277" s="424"/>
      <c r="C2277" s="424"/>
      <c r="D2277" s="424"/>
      <c r="E2277" s="424"/>
      <c r="F2277" s="424"/>
      <c r="G2277" s="442"/>
    </row>
    <row r="2278" spans="1:7" ht="20.25">
      <c r="A2278" s="423"/>
      <c r="B2278" s="424"/>
      <c r="C2278" s="424"/>
      <c r="D2278" s="424"/>
      <c r="E2278" s="424"/>
      <c r="F2278" s="424"/>
      <c r="G2278" s="442"/>
    </row>
    <row r="2279" spans="1:7">
      <c r="A2279" s="439"/>
      <c r="B2279" s="440"/>
      <c r="C2279" s="4"/>
      <c r="D2279" s="440"/>
      <c r="E2279" s="440"/>
      <c r="F2279" s="440"/>
      <c r="G2279" s="442"/>
    </row>
    <row r="2280" spans="1:7">
      <c r="A2280" s="439"/>
      <c r="B2280" s="443"/>
      <c r="C2280" s="3"/>
      <c r="D2280" s="443"/>
      <c r="E2280" s="443"/>
      <c r="F2280" s="443"/>
      <c r="G2280" s="442"/>
    </row>
    <row r="2281" spans="1:7">
      <c r="A2281" s="1360" t="s">
        <v>0</v>
      </c>
      <c r="B2281" s="1361"/>
      <c r="C2281" s="1361"/>
      <c r="D2281" s="1361"/>
      <c r="E2281" s="1361"/>
      <c r="F2281" s="1361"/>
      <c r="G2281" s="442"/>
    </row>
    <row r="2282" spans="1:7">
      <c r="A2282" s="1379" t="s">
        <v>1</v>
      </c>
      <c r="B2282" s="1380"/>
      <c r="C2282" s="1380"/>
      <c r="D2282" s="1380"/>
      <c r="E2282" s="1380"/>
      <c r="F2282" s="1380"/>
      <c r="G2282" s="442"/>
    </row>
    <row r="2283" spans="1:7">
      <c r="A2283" s="121"/>
      <c r="B2283" s="713" t="s">
        <v>2</v>
      </c>
      <c r="C2283" s="714">
        <v>45</v>
      </c>
      <c r="D2283" s="713" t="s">
        <v>3</v>
      </c>
      <c r="E2283" s="1408" t="s">
        <v>4</v>
      </c>
      <c r="F2283" s="1408"/>
      <c r="G2283" s="442"/>
    </row>
    <row r="2284" spans="1:7" ht="35.1" customHeight="1">
      <c r="A2284" s="121"/>
      <c r="B2284" s="715" t="s">
        <v>662</v>
      </c>
      <c r="C2284" s="716" t="s">
        <v>6</v>
      </c>
      <c r="D2284" s="715" t="s">
        <v>7</v>
      </c>
      <c r="E2284" s="1325" t="s">
        <v>8</v>
      </c>
      <c r="F2284" s="1325"/>
      <c r="G2284" s="442"/>
    </row>
    <row r="2285" spans="1:7" ht="84.95" customHeight="1">
      <c r="A2285" s="121"/>
      <c r="B2285" s="720" t="s">
        <v>662</v>
      </c>
      <c r="C2285" s="716" t="s">
        <v>1869</v>
      </c>
      <c r="D2285" s="715" t="s">
        <v>666</v>
      </c>
      <c r="E2285" s="1325" t="s">
        <v>667</v>
      </c>
      <c r="F2285" s="1325"/>
      <c r="G2285" s="442"/>
    </row>
    <row r="2286" spans="1:7" ht="57.75" customHeight="1">
      <c r="A2286" s="121"/>
      <c r="B2286" s="721"/>
      <c r="C2286" s="716" t="s">
        <v>1869</v>
      </c>
      <c r="D2286" s="715" t="s">
        <v>668</v>
      </c>
      <c r="E2286" s="1325" t="s">
        <v>669</v>
      </c>
      <c r="F2286" s="1325"/>
      <c r="G2286" s="442"/>
    </row>
    <row r="2287" spans="1:7">
      <c r="A2287" s="447"/>
      <c r="B2287" s="593"/>
      <c r="C2287" s="32"/>
      <c r="D2287" s="593"/>
      <c r="E2287" s="592"/>
      <c r="F2287" s="592"/>
      <c r="G2287" s="442"/>
    </row>
    <row r="2288" spans="1:7">
      <c r="A2288" s="447"/>
      <c r="B2288" s="440"/>
      <c r="C2288" s="4"/>
      <c r="D2288" s="440"/>
      <c r="E2288" s="440"/>
      <c r="F2288" s="440"/>
      <c r="G2288" s="442"/>
    </row>
    <row r="2289" spans="1:7" ht="15.75">
      <c r="A2289" s="578" t="s">
        <v>1885</v>
      </c>
      <c r="B2289" s="579"/>
      <c r="C2289" s="33"/>
      <c r="D2289" s="758">
        <f>G2317+G2336+G2365+G2384+G2396+G2413+G2439+G2455+G2469+G2486+G2493+G2500+G2517+G2533+G2565+G2582+G2550</f>
        <v>0</v>
      </c>
      <c r="E2289" s="749" t="s">
        <v>21</v>
      </c>
      <c r="F2289" s="448"/>
      <c r="G2289" s="442"/>
    </row>
    <row r="2290" spans="1:7" ht="15.75">
      <c r="A2290" s="711"/>
      <c r="B2290" s="1643"/>
      <c r="C2290" s="1644"/>
      <c r="D2290" s="1644"/>
      <c r="E2290" s="1644"/>
      <c r="F2290" s="1645"/>
      <c r="G2290" s="442"/>
    </row>
    <row r="2291" spans="1:7" ht="15.75">
      <c r="A2291" s="916"/>
      <c r="B2291" s="908"/>
      <c r="C2291" s="909"/>
      <c r="D2291" s="909"/>
      <c r="E2291" s="909"/>
      <c r="F2291" s="909"/>
      <c r="G2291" s="442"/>
    </row>
    <row r="2292" spans="1:7" ht="15.75">
      <c r="A2292" s="916"/>
      <c r="B2292" s="908"/>
      <c r="C2292" s="909"/>
      <c r="D2292" s="909"/>
      <c r="E2292" s="909"/>
      <c r="F2292" s="909"/>
      <c r="G2292" s="442"/>
    </row>
    <row r="2293" spans="1:7" ht="15.75">
      <c r="A2293" s="916"/>
      <c r="B2293" s="908"/>
      <c r="C2293" s="909"/>
      <c r="D2293" s="909"/>
      <c r="E2293" s="909"/>
      <c r="F2293" s="909"/>
      <c r="G2293" s="442"/>
    </row>
    <row r="2294" spans="1:7" ht="15.75">
      <c r="A2294" s="916"/>
      <c r="B2294" s="908"/>
      <c r="C2294" s="909"/>
      <c r="D2294" s="909"/>
      <c r="E2294" s="909"/>
      <c r="F2294" s="909"/>
      <c r="G2294" s="442"/>
    </row>
    <row r="2295" spans="1:7" ht="15.75" thickBot="1">
      <c r="A2295" s="449"/>
      <c r="B2295" s="450"/>
      <c r="C2295" s="426"/>
      <c r="D2295" s="450"/>
      <c r="E2295" s="450"/>
      <c r="F2295" s="450"/>
      <c r="G2295" s="442"/>
    </row>
    <row r="2296" spans="1:7" ht="15" customHeight="1">
      <c r="A2296" s="1339" t="s">
        <v>1868</v>
      </c>
      <c r="B2296" s="1340"/>
      <c r="C2296" s="1341"/>
      <c r="D2296" s="1393" t="s">
        <v>1894</v>
      </c>
      <c r="E2296" s="1646"/>
      <c r="F2296" s="1646"/>
      <c r="G2296" s="1394"/>
    </row>
    <row r="2297" spans="1:7">
      <c r="A2297" s="1342"/>
      <c r="B2297" s="1343"/>
      <c r="C2297" s="1344"/>
      <c r="D2297" s="1395"/>
      <c r="E2297" s="1647"/>
      <c r="F2297" s="1647"/>
      <c r="G2297" s="1396"/>
    </row>
    <row r="2298" spans="1:7">
      <c r="A2298" s="1342"/>
      <c r="B2298" s="1343"/>
      <c r="C2298" s="1344"/>
      <c r="D2298" s="1416" t="s">
        <v>1883</v>
      </c>
      <c r="E2298" s="1751"/>
      <c r="F2298" s="1751"/>
      <c r="G2298" s="1417"/>
    </row>
    <row r="2299" spans="1:7" ht="15.75" thickBot="1">
      <c r="A2299" s="1345"/>
      <c r="B2299" s="1346"/>
      <c r="C2299" s="1347"/>
      <c r="D2299" s="1418"/>
      <c r="E2299" s="1752"/>
      <c r="F2299" s="1752"/>
      <c r="G2299" s="1419"/>
    </row>
    <row r="2300" spans="1:7" ht="15.75" thickTop="1">
      <c r="A2300" s="209" t="s">
        <v>13</v>
      </c>
      <c r="B2300" s="210" t="s">
        <v>670</v>
      </c>
      <c r="C2300" s="210" t="s">
        <v>671</v>
      </c>
      <c r="D2300" s="210" t="s">
        <v>672</v>
      </c>
      <c r="E2300" s="210" t="s">
        <v>17</v>
      </c>
      <c r="F2300" s="622" t="s">
        <v>1839</v>
      </c>
      <c r="G2300" s="623" t="s">
        <v>1840</v>
      </c>
    </row>
    <row r="2301" spans="1:7">
      <c r="A2301" s="209">
        <v>1</v>
      </c>
      <c r="B2301" s="210">
        <v>2</v>
      </c>
      <c r="C2301" s="210">
        <v>3</v>
      </c>
      <c r="D2301" s="210">
        <v>4</v>
      </c>
      <c r="E2301" s="210">
        <v>5</v>
      </c>
      <c r="F2301" s="624">
        <v>6</v>
      </c>
      <c r="G2301" s="625">
        <v>7</v>
      </c>
    </row>
    <row r="2302" spans="1:7">
      <c r="A2302" s="1740" t="s">
        <v>1271</v>
      </c>
      <c r="B2302" s="1741"/>
      <c r="C2302" s="1741"/>
      <c r="D2302" s="1741"/>
      <c r="E2302" s="1741"/>
      <c r="F2302" s="1741"/>
      <c r="G2302" s="1742"/>
    </row>
    <row r="2303" spans="1:7">
      <c r="A2303" s="841"/>
      <c r="B2303" s="843" t="s">
        <v>452</v>
      </c>
      <c r="C2303" s="1723" t="s">
        <v>1272</v>
      </c>
      <c r="D2303" s="1629"/>
      <c r="E2303" s="1629"/>
      <c r="F2303" s="1629"/>
      <c r="G2303" s="1630"/>
    </row>
    <row r="2304" spans="1:7">
      <c r="A2304" s="841"/>
      <c r="B2304" s="842" t="s">
        <v>1273</v>
      </c>
      <c r="C2304" s="1723" t="s">
        <v>1274</v>
      </c>
      <c r="D2304" s="1629"/>
      <c r="E2304" s="1629"/>
      <c r="F2304" s="1629"/>
      <c r="G2304" s="1630"/>
    </row>
    <row r="2305" spans="1:7">
      <c r="A2305" s="211" t="s">
        <v>1369</v>
      </c>
      <c r="B2305" s="210" t="s">
        <v>1952</v>
      </c>
      <c r="C2305" s="212" t="s">
        <v>676</v>
      </c>
      <c r="D2305" s="213" t="s">
        <v>28</v>
      </c>
      <c r="E2305" s="213">
        <v>52</v>
      </c>
      <c r="F2305" s="1055"/>
      <c r="G2305" s="756">
        <f>F2305*E2305</f>
        <v>0</v>
      </c>
    </row>
    <row r="2306" spans="1:7">
      <c r="A2306" s="841"/>
      <c r="B2306" s="842" t="s">
        <v>663</v>
      </c>
      <c r="C2306" s="1723" t="s">
        <v>1722</v>
      </c>
      <c r="D2306" s="1629"/>
      <c r="E2306" s="1629"/>
      <c r="F2306" s="1629"/>
      <c r="G2306" s="1630"/>
    </row>
    <row r="2307" spans="1:7">
      <c r="A2307" s="211" t="s">
        <v>1370</v>
      </c>
      <c r="B2307" s="210" t="s">
        <v>1951</v>
      </c>
      <c r="C2307" s="212" t="s">
        <v>1275</v>
      </c>
      <c r="D2307" s="213" t="s">
        <v>28</v>
      </c>
      <c r="E2307" s="174">
        <v>55</v>
      </c>
      <c r="F2307" s="1055"/>
      <c r="G2307" s="756">
        <f>F2307*E2307</f>
        <v>0</v>
      </c>
    </row>
    <row r="2308" spans="1:7" ht="15" customHeight="1">
      <c r="A2308" s="841"/>
      <c r="B2308" s="842" t="s">
        <v>1276</v>
      </c>
      <c r="C2308" s="1723" t="s">
        <v>1277</v>
      </c>
      <c r="D2308" s="1629"/>
      <c r="E2308" s="1629"/>
      <c r="F2308" s="1629"/>
      <c r="G2308" s="1630"/>
    </row>
    <row r="2309" spans="1:7" ht="25.5">
      <c r="A2309" s="211" t="s">
        <v>1371</v>
      </c>
      <c r="B2309" s="210" t="s">
        <v>1951</v>
      </c>
      <c r="C2309" s="212" t="s">
        <v>1278</v>
      </c>
      <c r="D2309" s="210" t="s">
        <v>28</v>
      </c>
      <c r="E2309" s="213">
        <v>52</v>
      </c>
      <c r="F2309" s="1055"/>
      <c r="G2309" s="756">
        <f>F2309*E2309</f>
        <v>0</v>
      </c>
    </row>
    <row r="2310" spans="1:7">
      <c r="A2310" s="211" t="s">
        <v>1372</v>
      </c>
      <c r="B2310" s="210" t="s">
        <v>1951</v>
      </c>
      <c r="C2310" s="212" t="s">
        <v>1279</v>
      </c>
      <c r="D2310" s="210" t="s">
        <v>28</v>
      </c>
      <c r="E2310" s="213">
        <v>4</v>
      </c>
      <c r="F2310" s="1055"/>
      <c r="G2310" s="756">
        <f t="shared" ref="G2310:G2316" si="88">F2310*E2310</f>
        <v>0</v>
      </c>
    </row>
    <row r="2311" spans="1:7">
      <c r="A2311" s="211" t="s">
        <v>1374</v>
      </c>
      <c r="B2311" s="210" t="s">
        <v>1951</v>
      </c>
      <c r="C2311" s="215" t="s">
        <v>1280</v>
      </c>
      <c r="D2311" s="210" t="s">
        <v>28</v>
      </c>
      <c r="E2311" s="213">
        <v>58</v>
      </c>
      <c r="F2311" s="1055"/>
      <c r="G2311" s="756">
        <f t="shared" si="88"/>
        <v>0</v>
      </c>
    </row>
    <row r="2312" spans="1:7">
      <c r="A2312" s="211" t="s">
        <v>1375</v>
      </c>
      <c r="B2312" s="210" t="s">
        <v>1951</v>
      </c>
      <c r="C2312" s="215" t="s">
        <v>1281</v>
      </c>
      <c r="D2312" s="210" t="s">
        <v>28</v>
      </c>
      <c r="E2312" s="213">
        <v>4</v>
      </c>
      <c r="F2312" s="1055"/>
      <c r="G2312" s="756">
        <f t="shared" si="88"/>
        <v>0</v>
      </c>
    </row>
    <row r="2313" spans="1:7">
      <c r="A2313" s="211" t="s">
        <v>1376</v>
      </c>
      <c r="B2313" s="210" t="s">
        <v>1951</v>
      </c>
      <c r="C2313" s="215" t="s">
        <v>1282</v>
      </c>
      <c r="D2313" s="210" t="s">
        <v>149</v>
      </c>
      <c r="E2313" s="213">
        <v>1</v>
      </c>
      <c r="F2313" s="1055"/>
      <c r="G2313" s="756">
        <f t="shared" si="88"/>
        <v>0</v>
      </c>
    </row>
    <row r="2314" spans="1:7">
      <c r="A2314" s="211" t="s">
        <v>1377</v>
      </c>
      <c r="B2314" s="210" t="s">
        <v>1951</v>
      </c>
      <c r="C2314" s="212" t="s">
        <v>1283</v>
      </c>
      <c r="D2314" s="210" t="s">
        <v>32</v>
      </c>
      <c r="E2314" s="213">
        <v>1</v>
      </c>
      <c r="F2314" s="1055"/>
      <c r="G2314" s="756">
        <f t="shared" si="88"/>
        <v>0</v>
      </c>
    </row>
    <row r="2315" spans="1:7">
      <c r="A2315" s="211" t="s">
        <v>1378</v>
      </c>
      <c r="B2315" s="210" t="s">
        <v>1951</v>
      </c>
      <c r="C2315" s="212" t="s">
        <v>1284</v>
      </c>
      <c r="D2315" s="210" t="s">
        <v>1723</v>
      </c>
      <c r="E2315" s="213">
        <f>0.08*E2309</f>
        <v>4.16</v>
      </c>
      <c r="F2315" s="1055"/>
      <c r="G2315" s="756">
        <f t="shared" si="88"/>
        <v>0</v>
      </c>
    </row>
    <row r="2316" spans="1:7">
      <c r="A2316" s="211" t="s">
        <v>1379</v>
      </c>
      <c r="B2316" s="210" t="s">
        <v>1951</v>
      </c>
      <c r="C2316" s="212" t="s">
        <v>1285</v>
      </c>
      <c r="D2316" s="210" t="s">
        <v>1723</v>
      </c>
      <c r="E2316" s="213">
        <f>0.08*E2309</f>
        <v>4.16</v>
      </c>
      <c r="F2316" s="1055"/>
      <c r="G2316" s="756">
        <f t="shared" si="88"/>
        <v>0</v>
      </c>
    </row>
    <row r="2317" spans="1:7" ht="15.75" thickBot="1">
      <c r="A2317" s="1399" t="s">
        <v>1743</v>
      </c>
      <c r="B2317" s="1400"/>
      <c r="C2317" s="1400"/>
      <c r="D2317" s="1400"/>
      <c r="E2317" s="1400"/>
      <c r="F2317" s="1724"/>
      <c r="G2317" s="777">
        <f>SUM(G2309:G2316)+G2307+G2305</f>
        <v>0</v>
      </c>
    </row>
    <row r="2318" spans="1:7" ht="35.25" customHeight="1">
      <c r="A2318" s="1743" t="s">
        <v>1286</v>
      </c>
      <c r="B2318" s="1744"/>
      <c r="C2318" s="1744"/>
      <c r="D2318" s="1744"/>
      <c r="E2318" s="1744"/>
      <c r="F2318" s="1744"/>
      <c r="G2318" s="1745"/>
    </row>
    <row r="2319" spans="1:7">
      <c r="A2319" s="841"/>
      <c r="B2319" s="843" t="s">
        <v>452</v>
      </c>
      <c r="C2319" s="1723" t="s">
        <v>1287</v>
      </c>
      <c r="D2319" s="1629"/>
      <c r="E2319" s="1629"/>
      <c r="F2319" s="1629"/>
      <c r="G2319" s="1630"/>
    </row>
    <row r="2320" spans="1:7">
      <c r="A2320" s="841"/>
      <c r="B2320" s="842" t="s">
        <v>1273</v>
      </c>
      <c r="C2320" s="1748" t="s">
        <v>1274</v>
      </c>
      <c r="D2320" s="1749"/>
      <c r="E2320" s="1749"/>
      <c r="F2320" s="1749"/>
      <c r="G2320" s="1750"/>
    </row>
    <row r="2321" spans="1:7">
      <c r="A2321" s="211" t="s">
        <v>1380</v>
      </c>
      <c r="B2321" s="210" t="s">
        <v>1952</v>
      </c>
      <c r="C2321" s="212" t="s">
        <v>676</v>
      </c>
      <c r="D2321" s="213" t="s">
        <v>28</v>
      </c>
      <c r="E2321" s="213">
        <v>35</v>
      </c>
      <c r="F2321" s="1055"/>
      <c r="G2321" s="756">
        <f>F2321*E2321</f>
        <v>0</v>
      </c>
    </row>
    <row r="2322" spans="1:7">
      <c r="A2322" s="841"/>
      <c r="B2322" s="842" t="s">
        <v>663</v>
      </c>
      <c r="C2322" s="1723" t="s">
        <v>1722</v>
      </c>
      <c r="D2322" s="1629"/>
      <c r="E2322" s="1629"/>
      <c r="F2322" s="1629"/>
      <c r="G2322" s="1630"/>
    </row>
    <row r="2323" spans="1:7">
      <c r="A2323" s="211" t="s">
        <v>1381</v>
      </c>
      <c r="B2323" s="210" t="s">
        <v>1951</v>
      </c>
      <c r="C2323" s="212" t="s">
        <v>1288</v>
      </c>
      <c r="D2323" s="213" t="s">
        <v>149</v>
      </c>
      <c r="E2323" s="174">
        <v>2</v>
      </c>
      <c r="F2323" s="1055"/>
      <c r="G2323" s="756">
        <f>F2323*E2323</f>
        <v>0</v>
      </c>
    </row>
    <row r="2324" spans="1:7">
      <c r="A2324" s="211" t="s">
        <v>1382</v>
      </c>
      <c r="B2324" s="210" t="s">
        <v>1951</v>
      </c>
      <c r="C2324" s="212" t="s">
        <v>1289</v>
      </c>
      <c r="D2324" s="213" t="s">
        <v>28</v>
      </c>
      <c r="E2324" s="174">
        <v>55</v>
      </c>
      <c r="F2324" s="1055"/>
      <c r="G2324" s="756">
        <f>F2324*E2324</f>
        <v>0</v>
      </c>
    </row>
    <row r="2325" spans="1:7" ht="15" customHeight="1">
      <c r="A2325" s="841"/>
      <c r="B2325" s="842" t="s">
        <v>1276</v>
      </c>
      <c r="C2325" s="1723" t="s">
        <v>1277</v>
      </c>
      <c r="D2325" s="1629"/>
      <c r="E2325" s="1629"/>
      <c r="F2325" s="1629"/>
      <c r="G2325" s="1630"/>
    </row>
    <row r="2326" spans="1:7">
      <c r="A2326" s="211" t="s">
        <v>1383</v>
      </c>
      <c r="B2326" s="210" t="s">
        <v>1951</v>
      </c>
      <c r="C2326" s="212" t="s">
        <v>1744</v>
      </c>
      <c r="D2326" s="210" t="s">
        <v>149</v>
      </c>
      <c r="E2326" s="213">
        <v>1</v>
      </c>
      <c r="F2326" s="1055"/>
      <c r="G2326" s="756">
        <f>F2326*E2326</f>
        <v>0</v>
      </c>
    </row>
    <row r="2327" spans="1:7" ht="15" customHeight="1">
      <c r="A2327" s="211" t="s">
        <v>1385</v>
      </c>
      <c r="B2327" s="210" t="s">
        <v>1951</v>
      </c>
      <c r="C2327" s="212" t="s">
        <v>1745</v>
      </c>
      <c r="D2327" s="213" t="s">
        <v>149</v>
      </c>
      <c r="E2327" s="174">
        <v>1</v>
      </c>
      <c r="F2327" s="1055"/>
      <c r="G2327" s="756">
        <f t="shared" ref="G2327:G2335" si="89">F2327*E2327</f>
        <v>0</v>
      </c>
    </row>
    <row r="2328" spans="1:7">
      <c r="A2328" s="211" t="s">
        <v>1386</v>
      </c>
      <c r="B2328" s="210" t="s">
        <v>1951</v>
      </c>
      <c r="C2328" s="212" t="s">
        <v>1290</v>
      </c>
      <c r="D2328" s="210" t="s">
        <v>28</v>
      </c>
      <c r="E2328" s="213">
        <v>55</v>
      </c>
      <c r="F2328" s="1055"/>
      <c r="G2328" s="756">
        <f t="shared" si="89"/>
        <v>0</v>
      </c>
    </row>
    <row r="2329" spans="1:7">
      <c r="A2329" s="211" t="s">
        <v>1387</v>
      </c>
      <c r="B2329" s="210" t="s">
        <v>1951</v>
      </c>
      <c r="C2329" s="212" t="s">
        <v>1291</v>
      </c>
      <c r="D2329" s="210" t="s">
        <v>28</v>
      </c>
      <c r="E2329" s="213">
        <v>30</v>
      </c>
      <c r="F2329" s="1055"/>
      <c r="G2329" s="756">
        <f t="shared" si="89"/>
        <v>0</v>
      </c>
    </row>
    <row r="2330" spans="1:7">
      <c r="A2330" s="211" t="s">
        <v>1388</v>
      </c>
      <c r="B2330" s="210" t="s">
        <v>1951</v>
      </c>
      <c r="C2330" s="212" t="s">
        <v>1292</v>
      </c>
      <c r="D2330" s="210" t="s">
        <v>28</v>
      </c>
      <c r="E2330" s="213">
        <v>30</v>
      </c>
      <c r="F2330" s="1055"/>
      <c r="G2330" s="756">
        <f t="shared" si="89"/>
        <v>0</v>
      </c>
    </row>
    <row r="2331" spans="1:7">
      <c r="A2331" s="211" t="s">
        <v>1389</v>
      </c>
      <c r="B2331" s="210" t="s">
        <v>1951</v>
      </c>
      <c r="C2331" s="212" t="s">
        <v>1293</v>
      </c>
      <c r="D2331" s="210" t="s">
        <v>149</v>
      </c>
      <c r="E2331" s="213">
        <v>2</v>
      </c>
      <c r="F2331" s="1055"/>
      <c r="G2331" s="756">
        <f t="shared" si="89"/>
        <v>0</v>
      </c>
    </row>
    <row r="2332" spans="1:7">
      <c r="A2332" s="1176" t="s">
        <v>1988</v>
      </c>
      <c r="B2332" s="1177" t="s">
        <v>1951</v>
      </c>
      <c r="C2332" s="1178" t="s">
        <v>1989</v>
      </c>
      <c r="D2332" s="1177" t="s">
        <v>149</v>
      </c>
      <c r="E2332" s="1177">
        <v>1</v>
      </c>
      <c r="F2332" s="1055"/>
      <c r="G2332" s="756">
        <f t="shared" si="89"/>
        <v>0</v>
      </c>
    </row>
    <row r="2333" spans="1:7">
      <c r="A2333" s="211" t="s">
        <v>1390</v>
      </c>
      <c r="B2333" s="210" t="s">
        <v>1951</v>
      </c>
      <c r="C2333" s="212" t="s">
        <v>1294</v>
      </c>
      <c r="D2333" s="210" t="s">
        <v>32</v>
      </c>
      <c r="E2333" s="213">
        <v>1</v>
      </c>
      <c r="F2333" s="1055"/>
      <c r="G2333" s="756">
        <f t="shared" si="89"/>
        <v>0</v>
      </c>
    </row>
    <row r="2334" spans="1:7">
      <c r="A2334" s="211" t="s">
        <v>1391</v>
      </c>
      <c r="B2334" s="210" t="s">
        <v>1951</v>
      </c>
      <c r="C2334" s="212" t="s">
        <v>1284</v>
      </c>
      <c r="D2334" s="210" t="s">
        <v>1723</v>
      </c>
      <c r="E2334" s="213">
        <f>0.3</f>
        <v>0.3</v>
      </c>
      <c r="F2334" s="1055"/>
      <c r="G2334" s="756">
        <f t="shared" si="89"/>
        <v>0</v>
      </c>
    </row>
    <row r="2335" spans="1:7">
      <c r="A2335" s="211" t="s">
        <v>1392</v>
      </c>
      <c r="B2335" s="210" t="s">
        <v>1951</v>
      </c>
      <c r="C2335" s="212" t="s">
        <v>1285</v>
      </c>
      <c r="D2335" s="210" t="s">
        <v>1723</v>
      </c>
      <c r="E2335" s="213">
        <v>0.3</v>
      </c>
      <c r="F2335" s="1055"/>
      <c r="G2335" s="756">
        <f t="shared" si="89"/>
        <v>0</v>
      </c>
    </row>
    <row r="2336" spans="1:7" ht="15.75" thickBot="1">
      <c r="A2336" s="1399" t="s">
        <v>1295</v>
      </c>
      <c r="B2336" s="1400"/>
      <c r="C2336" s="1400"/>
      <c r="D2336" s="1400"/>
      <c r="E2336" s="1400"/>
      <c r="F2336" s="1724"/>
      <c r="G2336" s="777">
        <f>SUM(G2326:G2335)+G2324+G2323+G2321</f>
        <v>0</v>
      </c>
    </row>
    <row r="2337" spans="1:7" ht="35.25" customHeight="1">
      <c r="A2337" s="1740" t="s">
        <v>1296</v>
      </c>
      <c r="B2337" s="1741"/>
      <c r="C2337" s="1741"/>
      <c r="D2337" s="1741"/>
      <c r="E2337" s="1741"/>
      <c r="F2337" s="1741"/>
      <c r="G2337" s="1742"/>
    </row>
    <row r="2338" spans="1:7">
      <c r="A2338" s="841"/>
      <c r="B2338" s="843" t="s">
        <v>452</v>
      </c>
      <c r="C2338" s="1723" t="s">
        <v>1287</v>
      </c>
      <c r="D2338" s="1629"/>
      <c r="E2338" s="1629"/>
      <c r="F2338" s="1629"/>
      <c r="G2338" s="1630"/>
    </row>
    <row r="2339" spans="1:7">
      <c r="A2339" s="841"/>
      <c r="B2339" s="842" t="s">
        <v>1273</v>
      </c>
      <c r="C2339" s="1723" t="s">
        <v>1274</v>
      </c>
      <c r="D2339" s="1629"/>
      <c r="E2339" s="1629"/>
      <c r="F2339" s="1629"/>
      <c r="G2339" s="1630"/>
    </row>
    <row r="2340" spans="1:7">
      <c r="A2340" s="211" t="s">
        <v>1393</v>
      </c>
      <c r="B2340" s="210" t="s">
        <v>1952</v>
      </c>
      <c r="C2340" s="212" t="s">
        <v>676</v>
      </c>
      <c r="D2340" s="213" t="s">
        <v>28</v>
      </c>
      <c r="E2340" s="213">
        <v>5</v>
      </c>
      <c r="F2340" s="1055"/>
      <c r="G2340" s="756">
        <f>F2340*E2340</f>
        <v>0</v>
      </c>
    </row>
    <row r="2341" spans="1:7">
      <c r="A2341" s="841"/>
      <c r="B2341" s="842" t="s">
        <v>663</v>
      </c>
      <c r="C2341" s="1723" t="s">
        <v>1722</v>
      </c>
      <c r="D2341" s="1629"/>
      <c r="E2341" s="1629"/>
      <c r="F2341" s="1629"/>
      <c r="G2341" s="1630"/>
    </row>
    <row r="2342" spans="1:7">
      <c r="A2342" s="211" t="s">
        <v>1384</v>
      </c>
      <c r="B2342" s="210" t="s">
        <v>1951</v>
      </c>
      <c r="C2342" s="212" t="s">
        <v>1288</v>
      </c>
      <c r="D2342" s="213" t="s">
        <v>149</v>
      </c>
      <c r="E2342" s="174">
        <v>1</v>
      </c>
      <c r="F2342" s="1055"/>
      <c r="G2342" s="756">
        <f>F2342*E2342</f>
        <v>0</v>
      </c>
    </row>
    <row r="2343" spans="1:7" ht="15" customHeight="1">
      <c r="A2343" s="211" t="s">
        <v>1394</v>
      </c>
      <c r="B2343" s="210" t="s">
        <v>1951</v>
      </c>
      <c r="C2343" s="212" t="s">
        <v>1297</v>
      </c>
      <c r="D2343" s="213" t="s">
        <v>28</v>
      </c>
      <c r="E2343" s="174">
        <v>26</v>
      </c>
      <c r="F2343" s="1055"/>
      <c r="G2343" s="756">
        <f>F2343*E2343</f>
        <v>0</v>
      </c>
    </row>
    <row r="2344" spans="1:7">
      <c r="A2344" s="841"/>
      <c r="B2344" s="842" t="s">
        <v>1276</v>
      </c>
      <c r="C2344" s="1723" t="s">
        <v>1277</v>
      </c>
      <c r="D2344" s="1629"/>
      <c r="E2344" s="1629"/>
      <c r="F2344" s="1629"/>
      <c r="G2344" s="1630"/>
    </row>
    <row r="2345" spans="1:7">
      <c r="A2345" s="211" t="s">
        <v>1395</v>
      </c>
      <c r="B2345" s="210" t="s">
        <v>1951</v>
      </c>
      <c r="C2345" s="212" t="s">
        <v>1746</v>
      </c>
      <c r="D2345" s="210" t="s">
        <v>149</v>
      </c>
      <c r="E2345" s="213">
        <v>1</v>
      </c>
      <c r="F2345" s="1055"/>
      <c r="G2345" s="756">
        <f>F2345*E2345</f>
        <v>0</v>
      </c>
    </row>
    <row r="2346" spans="1:7">
      <c r="A2346" s="211" t="s">
        <v>1396</v>
      </c>
      <c r="B2346" s="210" t="s">
        <v>1951</v>
      </c>
      <c r="C2346" s="212" t="s">
        <v>1293</v>
      </c>
      <c r="D2346" s="210" t="s">
        <v>149</v>
      </c>
      <c r="E2346" s="213">
        <v>1</v>
      </c>
      <c r="F2346" s="1055"/>
      <c r="G2346" s="756">
        <f>F2346*E2346</f>
        <v>0</v>
      </c>
    </row>
    <row r="2347" spans="1:7">
      <c r="A2347" s="841"/>
      <c r="B2347" s="843" t="s">
        <v>452</v>
      </c>
      <c r="C2347" s="1723" t="s">
        <v>1298</v>
      </c>
      <c r="D2347" s="1629"/>
      <c r="E2347" s="1629"/>
      <c r="F2347" s="1629"/>
      <c r="G2347" s="1630"/>
    </row>
    <row r="2348" spans="1:7">
      <c r="A2348" s="841"/>
      <c r="B2348" s="842" t="s">
        <v>1273</v>
      </c>
      <c r="C2348" s="1723" t="s">
        <v>1274</v>
      </c>
      <c r="D2348" s="1629"/>
      <c r="E2348" s="1629"/>
      <c r="F2348" s="1629"/>
      <c r="G2348" s="1630"/>
    </row>
    <row r="2349" spans="1:7">
      <c r="A2349" s="211" t="s">
        <v>1397</v>
      </c>
      <c r="B2349" s="210" t="s">
        <v>1951</v>
      </c>
      <c r="C2349" s="212" t="s">
        <v>676</v>
      </c>
      <c r="D2349" s="213" t="s">
        <v>28</v>
      </c>
      <c r="E2349" s="213">
        <v>80</v>
      </c>
      <c r="F2349" s="1055"/>
      <c r="G2349" s="756">
        <f>F2349*E2349</f>
        <v>0</v>
      </c>
    </row>
    <row r="2350" spans="1:7">
      <c r="A2350" s="841"/>
      <c r="B2350" s="842" t="s">
        <v>663</v>
      </c>
      <c r="C2350" s="1723" t="s">
        <v>1722</v>
      </c>
      <c r="D2350" s="1629"/>
      <c r="E2350" s="1629"/>
      <c r="F2350" s="1629"/>
      <c r="G2350" s="1630"/>
    </row>
    <row r="2351" spans="1:7" ht="15" customHeight="1">
      <c r="A2351" s="211" t="s">
        <v>1398</v>
      </c>
      <c r="B2351" s="210" t="s">
        <v>1951</v>
      </c>
      <c r="C2351" s="212" t="s">
        <v>1299</v>
      </c>
      <c r="D2351" s="213" t="s">
        <v>28</v>
      </c>
      <c r="E2351" s="174">
        <v>7</v>
      </c>
      <c r="F2351" s="1055"/>
      <c r="G2351" s="756">
        <f>F2351*E2351</f>
        <v>0</v>
      </c>
    </row>
    <row r="2352" spans="1:7">
      <c r="A2352" s="841"/>
      <c r="B2352" s="842" t="s">
        <v>1276</v>
      </c>
      <c r="C2352" s="1723" t="s">
        <v>1277</v>
      </c>
      <c r="D2352" s="1629"/>
      <c r="E2352" s="1629"/>
      <c r="F2352" s="1629"/>
      <c r="G2352" s="1630"/>
    </row>
    <row r="2353" spans="1:7" ht="25.5">
      <c r="A2353" s="211" t="s">
        <v>1400</v>
      </c>
      <c r="B2353" s="210" t="s">
        <v>1951</v>
      </c>
      <c r="C2353" s="212" t="s">
        <v>1300</v>
      </c>
      <c r="D2353" s="210" t="s">
        <v>28</v>
      </c>
      <c r="E2353" s="213">
        <v>40</v>
      </c>
      <c r="F2353" s="1055"/>
      <c r="G2353" s="756">
        <f>F2353*E2353</f>
        <v>0</v>
      </c>
    </row>
    <row r="2354" spans="1:7" ht="25.5">
      <c r="A2354" s="211" t="s">
        <v>1401</v>
      </c>
      <c r="B2354" s="210" t="s">
        <v>1951</v>
      </c>
      <c r="C2354" s="212" t="s">
        <v>1301</v>
      </c>
      <c r="D2354" s="210" t="s">
        <v>28</v>
      </c>
      <c r="E2354" s="213">
        <v>30</v>
      </c>
      <c r="F2354" s="1055"/>
      <c r="G2354" s="756">
        <f t="shared" ref="G2354:G2364" si="90">F2354*E2354</f>
        <v>0</v>
      </c>
    </row>
    <row r="2355" spans="1:7">
      <c r="A2355" s="211" t="s">
        <v>1402</v>
      </c>
      <c r="B2355" s="210" t="s">
        <v>1951</v>
      </c>
      <c r="C2355" s="212" t="s">
        <v>1279</v>
      </c>
      <c r="D2355" s="210" t="s">
        <v>28</v>
      </c>
      <c r="E2355" s="213">
        <v>32</v>
      </c>
      <c r="F2355" s="1055"/>
      <c r="G2355" s="756">
        <f t="shared" si="90"/>
        <v>0</v>
      </c>
    </row>
    <row r="2356" spans="1:7">
      <c r="A2356" s="211" t="s">
        <v>1403</v>
      </c>
      <c r="B2356" s="210" t="s">
        <v>1951</v>
      </c>
      <c r="C2356" s="212" t="s">
        <v>1302</v>
      </c>
      <c r="D2356" s="210" t="s">
        <v>28</v>
      </c>
      <c r="E2356" s="213">
        <v>7</v>
      </c>
      <c r="F2356" s="1055"/>
      <c r="G2356" s="756">
        <f t="shared" si="90"/>
        <v>0</v>
      </c>
    </row>
    <row r="2357" spans="1:7">
      <c r="A2357" s="211" t="s">
        <v>1404</v>
      </c>
      <c r="B2357" s="210" t="s">
        <v>1951</v>
      </c>
      <c r="C2357" s="215" t="s">
        <v>1303</v>
      </c>
      <c r="D2357" s="210" t="s">
        <v>28</v>
      </c>
      <c r="E2357" s="213">
        <v>21</v>
      </c>
      <c r="F2357" s="1055"/>
      <c r="G2357" s="756">
        <f t="shared" si="90"/>
        <v>0</v>
      </c>
    </row>
    <row r="2358" spans="1:7" ht="15" customHeight="1">
      <c r="A2358" s="211" t="s">
        <v>1405</v>
      </c>
      <c r="B2358" s="210" t="s">
        <v>1951</v>
      </c>
      <c r="C2358" s="215" t="s">
        <v>1304</v>
      </c>
      <c r="D2358" s="210" t="s">
        <v>28</v>
      </c>
      <c r="E2358" s="213">
        <v>20</v>
      </c>
      <c r="F2358" s="1055"/>
      <c r="G2358" s="756">
        <f t="shared" si="90"/>
        <v>0</v>
      </c>
    </row>
    <row r="2359" spans="1:7">
      <c r="A2359" s="211" t="s">
        <v>1406</v>
      </c>
      <c r="B2359" s="210" t="s">
        <v>1951</v>
      </c>
      <c r="C2359" s="215" t="s">
        <v>1305</v>
      </c>
      <c r="D2359" s="210" t="s">
        <v>28</v>
      </c>
      <c r="E2359" s="213">
        <v>49</v>
      </c>
      <c r="F2359" s="1055"/>
      <c r="G2359" s="756">
        <f t="shared" si="90"/>
        <v>0</v>
      </c>
    </row>
    <row r="2360" spans="1:7">
      <c r="A2360" s="211" t="s">
        <v>1407</v>
      </c>
      <c r="B2360" s="210" t="s">
        <v>1951</v>
      </c>
      <c r="C2360" s="215" t="s">
        <v>1306</v>
      </c>
      <c r="D2360" s="210" t="s">
        <v>28</v>
      </c>
      <c r="E2360" s="213">
        <v>12</v>
      </c>
      <c r="F2360" s="1055"/>
      <c r="G2360" s="756">
        <f t="shared" si="90"/>
        <v>0</v>
      </c>
    </row>
    <row r="2361" spans="1:7">
      <c r="A2361" s="211" t="s">
        <v>1408</v>
      </c>
      <c r="B2361" s="210" t="s">
        <v>1951</v>
      </c>
      <c r="C2361" s="212" t="s">
        <v>1307</v>
      </c>
      <c r="D2361" s="210" t="s">
        <v>149</v>
      </c>
      <c r="E2361" s="213">
        <v>1</v>
      </c>
      <c r="F2361" s="1055"/>
      <c r="G2361" s="756">
        <f t="shared" si="90"/>
        <v>0</v>
      </c>
    </row>
    <row r="2362" spans="1:7">
      <c r="A2362" s="211" t="s">
        <v>1409</v>
      </c>
      <c r="B2362" s="210" t="s">
        <v>1951</v>
      </c>
      <c r="C2362" s="212" t="s">
        <v>1283</v>
      </c>
      <c r="D2362" s="210" t="s">
        <v>32</v>
      </c>
      <c r="E2362" s="213">
        <v>1</v>
      </c>
      <c r="F2362" s="1055"/>
      <c r="G2362" s="756">
        <f t="shared" si="90"/>
        <v>0</v>
      </c>
    </row>
    <row r="2363" spans="1:7">
      <c r="A2363" s="211" t="s">
        <v>1410</v>
      </c>
      <c r="B2363" s="210" t="s">
        <v>1951</v>
      </c>
      <c r="C2363" s="212" t="s">
        <v>1284</v>
      </c>
      <c r="D2363" s="210" t="s">
        <v>1723</v>
      </c>
      <c r="E2363" s="213">
        <f>0.3</f>
        <v>0.3</v>
      </c>
      <c r="F2363" s="1055"/>
      <c r="G2363" s="756">
        <f t="shared" si="90"/>
        <v>0</v>
      </c>
    </row>
    <row r="2364" spans="1:7">
      <c r="A2364" s="211" t="s">
        <v>1411</v>
      </c>
      <c r="B2364" s="210" t="s">
        <v>1951</v>
      </c>
      <c r="C2364" s="212" t="s">
        <v>1285</v>
      </c>
      <c r="D2364" s="210" t="s">
        <v>1723</v>
      </c>
      <c r="E2364" s="213">
        <v>0.3</v>
      </c>
      <c r="F2364" s="1055"/>
      <c r="G2364" s="756">
        <f t="shared" si="90"/>
        <v>0</v>
      </c>
    </row>
    <row r="2365" spans="1:7" ht="15" customHeight="1" thickBot="1">
      <c r="A2365" s="1399" t="s">
        <v>1308</v>
      </c>
      <c r="B2365" s="1400"/>
      <c r="C2365" s="1400"/>
      <c r="D2365" s="1400"/>
      <c r="E2365" s="1400"/>
      <c r="F2365" s="1724"/>
      <c r="G2365" s="777">
        <f>SUM(G2353:G2364)+G2351+G2349+G2346+G2345+G2343+G2342+G2340</f>
        <v>0</v>
      </c>
    </row>
    <row r="2366" spans="1:7" ht="24" customHeight="1">
      <c r="A2366" s="1740" t="s">
        <v>1309</v>
      </c>
      <c r="B2366" s="1741"/>
      <c r="C2366" s="1741"/>
      <c r="D2366" s="1741"/>
      <c r="E2366" s="1741"/>
      <c r="F2366" s="1741"/>
      <c r="G2366" s="1742"/>
    </row>
    <row r="2367" spans="1:7" ht="15" customHeight="1">
      <c r="A2367" s="841"/>
      <c r="B2367" s="843" t="s">
        <v>452</v>
      </c>
      <c r="C2367" s="1723" t="s">
        <v>1272</v>
      </c>
      <c r="D2367" s="1629"/>
      <c r="E2367" s="1629"/>
      <c r="F2367" s="1629"/>
      <c r="G2367" s="1630"/>
    </row>
    <row r="2368" spans="1:7" ht="15" customHeight="1">
      <c r="A2368" s="841"/>
      <c r="B2368" s="842" t="s">
        <v>1273</v>
      </c>
      <c r="C2368" s="1723" t="s">
        <v>1274</v>
      </c>
      <c r="D2368" s="1629"/>
      <c r="E2368" s="1629"/>
      <c r="F2368" s="1629"/>
      <c r="G2368" s="1630"/>
    </row>
    <row r="2369" spans="1:7">
      <c r="A2369" s="211" t="s">
        <v>1412</v>
      </c>
      <c r="B2369" s="210" t="s">
        <v>1952</v>
      </c>
      <c r="C2369" s="212" t="s">
        <v>676</v>
      </c>
      <c r="D2369" s="213" t="s">
        <v>28</v>
      </c>
      <c r="E2369" s="213">
        <v>80</v>
      </c>
      <c r="F2369" s="1055"/>
      <c r="G2369" s="756">
        <f>F2369*E2369</f>
        <v>0</v>
      </c>
    </row>
    <row r="2370" spans="1:7">
      <c r="A2370" s="841"/>
      <c r="B2370" s="842" t="s">
        <v>663</v>
      </c>
      <c r="C2370" s="1723" t="s">
        <v>1722</v>
      </c>
      <c r="D2370" s="1629"/>
      <c r="E2370" s="1629"/>
      <c r="F2370" s="1629"/>
      <c r="G2370" s="1630"/>
    </row>
    <row r="2371" spans="1:7" ht="15" customHeight="1">
      <c r="A2371" s="211" t="s">
        <v>1413</v>
      </c>
      <c r="B2371" s="210" t="s">
        <v>1951</v>
      </c>
      <c r="C2371" s="212" t="s">
        <v>1310</v>
      </c>
      <c r="D2371" s="213" t="s">
        <v>28</v>
      </c>
      <c r="E2371" s="174">
        <v>194</v>
      </c>
      <c r="F2371" s="1055"/>
      <c r="G2371" s="756">
        <f>F2371*E2371</f>
        <v>0</v>
      </c>
    </row>
    <row r="2372" spans="1:7">
      <c r="A2372" s="841"/>
      <c r="B2372" s="842" t="s">
        <v>1276</v>
      </c>
      <c r="C2372" s="1723" t="s">
        <v>1277</v>
      </c>
      <c r="D2372" s="1629"/>
      <c r="E2372" s="1629"/>
      <c r="F2372" s="1629"/>
      <c r="G2372" s="1630"/>
    </row>
    <row r="2373" spans="1:7" ht="25.5">
      <c r="A2373" s="211" t="s">
        <v>1414</v>
      </c>
      <c r="B2373" s="210" t="s">
        <v>1951</v>
      </c>
      <c r="C2373" s="212" t="s">
        <v>1300</v>
      </c>
      <c r="D2373" s="210" t="s">
        <v>28</v>
      </c>
      <c r="E2373" s="213">
        <f>200-E2374-E2375</f>
        <v>128</v>
      </c>
      <c r="F2373" s="1055"/>
      <c r="G2373" s="756">
        <f>F2373*E2373</f>
        <v>0</v>
      </c>
    </row>
    <row r="2374" spans="1:7">
      <c r="A2374" s="211" t="s">
        <v>1415</v>
      </c>
      <c r="B2374" s="210" t="s">
        <v>1951</v>
      </c>
      <c r="C2374" s="212" t="s">
        <v>1311</v>
      </c>
      <c r="D2374" s="210" t="s">
        <v>28</v>
      </c>
      <c r="E2374" s="213">
        <f>23+13</f>
        <v>36</v>
      </c>
      <c r="F2374" s="1055"/>
      <c r="G2374" s="756">
        <f t="shared" ref="G2374:G2383" si="91">F2374*E2374</f>
        <v>0</v>
      </c>
    </row>
    <row r="2375" spans="1:7">
      <c r="A2375" s="211" t="s">
        <v>1416</v>
      </c>
      <c r="B2375" s="210" t="s">
        <v>1951</v>
      </c>
      <c r="C2375" s="212" t="s">
        <v>1312</v>
      </c>
      <c r="D2375" s="210" t="s">
        <v>28</v>
      </c>
      <c r="E2375" s="213">
        <f>23+13</f>
        <v>36</v>
      </c>
      <c r="F2375" s="1055"/>
      <c r="G2375" s="756">
        <f t="shared" si="91"/>
        <v>0</v>
      </c>
    </row>
    <row r="2376" spans="1:7">
      <c r="A2376" s="211" t="s">
        <v>1417</v>
      </c>
      <c r="B2376" s="210" t="s">
        <v>1951</v>
      </c>
      <c r="C2376" s="212" t="s">
        <v>1279</v>
      </c>
      <c r="D2376" s="210" t="s">
        <v>28</v>
      </c>
      <c r="E2376" s="213">
        <v>4</v>
      </c>
      <c r="F2376" s="1055"/>
      <c r="G2376" s="756">
        <f t="shared" si="91"/>
        <v>0</v>
      </c>
    </row>
    <row r="2377" spans="1:7">
      <c r="A2377" s="211" t="s">
        <v>1418</v>
      </c>
      <c r="B2377" s="210" t="s">
        <v>1951</v>
      </c>
      <c r="C2377" s="212" t="s">
        <v>1313</v>
      </c>
      <c r="D2377" s="210" t="s">
        <v>28</v>
      </c>
      <c r="E2377" s="213">
        <v>72</v>
      </c>
      <c r="F2377" s="1055"/>
      <c r="G2377" s="756">
        <f t="shared" si="91"/>
        <v>0</v>
      </c>
    </row>
    <row r="2378" spans="1:7">
      <c r="A2378" s="211" t="s">
        <v>1419</v>
      </c>
      <c r="B2378" s="210" t="s">
        <v>1951</v>
      </c>
      <c r="C2378" s="215" t="s">
        <v>1303</v>
      </c>
      <c r="D2378" s="210" t="s">
        <v>28</v>
      </c>
      <c r="E2378" s="213">
        <v>154</v>
      </c>
      <c r="F2378" s="1055"/>
      <c r="G2378" s="756">
        <f t="shared" si="91"/>
        <v>0</v>
      </c>
    </row>
    <row r="2379" spans="1:7">
      <c r="A2379" s="211" t="s">
        <v>1420</v>
      </c>
      <c r="B2379" s="210" t="s">
        <v>1951</v>
      </c>
      <c r="C2379" s="215" t="s">
        <v>1314</v>
      </c>
      <c r="D2379" s="210" t="s">
        <v>28</v>
      </c>
      <c r="E2379" s="213">
        <v>4</v>
      </c>
      <c r="F2379" s="1055"/>
      <c r="G2379" s="756">
        <f t="shared" si="91"/>
        <v>0</v>
      </c>
    </row>
    <row r="2380" spans="1:7">
      <c r="A2380" s="211" t="s">
        <v>1421</v>
      </c>
      <c r="B2380" s="210" t="s">
        <v>1951</v>
      </c>
      <c r="C2380" s="212" t="s">
        <v>1315</v>
      </c>
      <c r="D2380" s="210" t="s">
        <v>149</v>
      </c>
      <c r="E2380" s="213">
        <v>4</v>
      </c>
      <c r="F2380" s="1055"/>
      <c r="G2380" s="756">
        <f t="shared" si="91"/>
        <v>0</v>
      </c>
    </row>
    <row r="2381" spans="1:7">
      <c r="A2381" s="211" t="s">
        <v>1422</v>
      </c>
      <c r="B2381" s="210" t="s">
        <v>1951</v>
      </c>
      <c r="C2381" s="212" t="s">
        <v>1283</v>
      </c>
      <c r="D2381" s="210" t="s">
        <v>32</v>
      </c>
      <c r="E2381" s="213">
        <v>1</v>
      </c>
      <c r="F2381" s="1055"/>
      <c r="G2381" s="756">
        <f t="shared" si="91"/>
        <v>0</v>
      </c>
    </row>
    <row r="2382" spans="1:7">
      <c r="A2382" s="211" t="s">
        <v>1423</v>
      </c>
      <c r="B2382" s="210" t="s">
        <v>1951</v>
      </c>
      <c r="C2382" s="212" t="s">
        <v>1284</v>
      </c>
      <c r="D2382" s="210" t="s">
        <v>1723</v>
      </c>
      <c r="E2382" s="213">
        <f>0.08*E2373</f>
        <v>10.24</v>
      </c>
      <c r="F2382" s="1055"/>
      <c r="G2382" s="756">
        <f t="shared" si="91"/>
        <v>0</v>
      </c>
    </row>
    <row r="2383" spans="1:7">
      <c r="A2383" s="211" t="s">
        <v>1424</v>
      </c>
      <c r="B2383" s="210" t="s">
        <v>1951</v>
      </c>
      <c r="C2383" s="212" t="s">
        <v>1285</v>
      </c>
      <c r="D2383" s="210" t="s">
        <v>1723</v>
      </c>
      <c r="E2383" s="213">
        <f>0.08*E2373</f>
        <v>10.24</v>
      </c>
      <c r="F2383" s="1055"/>
      <c r="G2383" s="756">
        <f t="shared" si="91"/>
        <v>0</v>
      </c>
    </row>
    <row r="2384" spans="1:7" ht="15" customHeight="1" thickBot="1">
      <c r="A2384" s="1399" t="s">
        <v>1316</v>
      </c>
      <c r="B2384" s="1400"/>
      <c r="C2384" s="1400"/>
      <c r="D2384" s="1400"/>
      <c r="E2384" s="1400"/>
      <c r="F2384" s="1724"/>
      <c r="G2384" s="777">
        <f>SUM(G2373:G2383)+G2371+G2369</f>
        <v>0</v>
      </c>
    </row>
    <row r="2385" spans="1:7" ht="26.25" customHeight="1">
      <c r="A2385" s="1740" t="s">
        <v>1317</v>
      </c>
      <c r="B2385" s="1741"/>
      <c r="C2385" s="1741"/>
      <c r="D2385" s="1741"/>
      <c r="E2385" s="1741"/>
      <c r="F2385" s="1741"/>
      <c r="G2385" s="1742"/>
    </row>
    <row r="2386" spans="1:7">
      <c r="A2386" s="841"/>
      <c r="B2386" s="843" t="s">
        <v>452</v>
      </c>
      <c r="C2386" s="1723" t="s">
        <v>1287</v>
      </c>
      <c r="D2386" s="1629"/>
      <c r="E2386" s="1629"/>
      <c r="F2386" s="1629"/>
      <c r="G2386" s="1630"/>
    </row>
    <row r="2387" spans="1:7">
      <c r="A2387" s="841"/>
      <c r="B2387" s="842" t="s">
        <v>1273</v>
      </c>
      <c r="C2387" s="1723" t="s">
        <v>1274</v>
      </c>
      <c r="D2387" s="1629"/>
      <c r="E2387" s="1629"/>
      <c r="F2387" s="1629"/>
      <c r="G2387" s="1630"/>
    </row>
    <row r="2388" spans="1:7">
      <c r="A2388" s="211" t="s">
        <v>1425</v>
      </c>
      <c r="B2388" s="210" t="s">
        <v>1952</v>
      </c>
      <c r="C2388" s="212" t="s">
        <v>676</v>
      </c>
      <c r="D2388" s="213" t="s">
        <v>28</v>
      </c>
      <c r="E2388" s="213">
        <v>5</v>
      </c>
      <c r="F2388" s="1055"/>
      <c r="G2388" s="756">
        <f>F2388*E2388</f>
        <v>0</v>
      </c>
    </row>
    <row r="2389" spans="1:7">
      <c r="A2389" s="841"/>
      <c r="B2389" s="842" t="s">
        <v>663</v>
      </c>
      <c r="C2389" s="1723" t="s">
        <v>1722</v>
      </c>
      <c r="D2389" s="1629"/>
      <c r="E2389" s="1629"/>
      <c r="F2389" s="1629"/>
      <c r="G2389" s="1630"/>
    </row>
    <row r="2390" spans="1:7" ht="15" customHeight="1">
      <c r="A2390" s="211" t="s">
        <v>1426</v>
      </c>
      <c r="B2390" s="210" t="s">
        <v>1951</v>
      </c>
      <c r="C2390" s="212" t="s">
        <v>1318</v>
      </c>
      <c r="D2390" s="213" t="s">
        <v>28</v>
      </c>
      <c r="E2390" s="174">
        <v>7</v>
      </c>
      <c r="F2390" s="1055"/>
      <c r="G2390" s="756">
        <f>F2390*E2390</f>
        <v>0</v>
      </c>
    </row>
    <row r="2391" spans="1:7">
      <c r="A2391" s="841"/>
      <c r="B2391" s="842" t="s">
        <v>1276</v>
      </c>
      <c r="C2391" s="1723" t="s">
        <v>1277</v>
      </c>
      <c r="D2391" s="1629"/>
      <c r="E2391" s="1629"/>
      <c r="F2391" s="1629"/>
      <c r="G2391" s="1630"/>
    </row>
    <row r="2392" spans="1:7">
      <c r="A2392" s="211" t="s">
        <v>1427</v>
      </c>
      <c r="B2392" s="210" t="s">
        <v>1951</v>
      </c>
      <c r="C2392" s="212" t="s">
        <v>1746</v>
      </c>
      <c r="D2392" s="210" t="s">
        <v>149</v>
      </c>
      <c r="E2392" s="213">
        <v>1</v>
      </c>
      <c r="F2392" s="1055"/>
      <c r="G2392" s="756">
        <f>F2392*E2392</f>
        <v>0</v>
      </c>
    </row>
    <row r="2393" spans="1:7">
      <c r="A2393" s="211" t="s">
        <v>1373</v>
      </c>
      <c r="B2393" s="210" t="s">
        <v>1951</v>
      </c>
      <c r="C2393" s="212" t="s">
        <v>1294</v>
      </c>
      <c r="D2393" s="210" t="s">
        <v>32</v>
      </c>
      <c r="E2393" s="213">
        <v>1</v>
      </c>
      <c r="F2393" s="1055"/>
      <c r="G2393" s="756">
        <f t="shared" ref="G2393:G2395" si="92">F2393*E2393</f>
        <v>0</v>
      </c>
    </row>
    <row r="2394" spans="1:7">
      <c r="A2394" s="211" t="s">
        <v>1399</v>
      </c>
      <c r="B2394" s="210" t="s">
        <v>1951</v>
      </c>
      <c r="C2394" s="212" t="s">
        <v>1284</v>
      </c>
      <c r="D2394" s="210" t="s">
        <v>633</v>
      </c>
      <c r="E2394" s="213">
        <v>0.3</v>
      </c>
      <c r="F2394" s="1055"/>
      <c r="G2394" s="756">
        <f t="shared" si="92"/>
        <v>0</v>
      </c>
    </row>
    <row r="2395" spans="1:7">
      <c r="A2395" s="211" t="s">
        <v>1428</v>
      </c>
      <c r="B2395" s="210" t="s">
        <v>1951</v>
      </c>
      <c r="C2395" s="212" t="s">
        <v>1285</v>
      </c>
      <c r="D2395" s="210" t="s">
        <v>633</v>
      </c>
      <c r="E2395" s="213">
        <v>0.3</v>
      </c>
      <c r="F2395" s="1055"/>
      <c r="G2395" s="756">
        <f t="shared" si="92"/>
        <v>0</v>
      </c>
    </row>
    <row r="2396" spans="1:7" ht="15" customHeight="1" thickBot="1">
      <c r="A2396" s="1399" t="s">
        <v>1319</v>
      </c>
      <c r="B2396" s="1400"/>
      <c r="C2396" s="1400"/>
      <c r="D2396" s="1400"/>
      <c r="E2396" s="1400"/>
      <c r="F2396" s="1724"/>
      <c r="G2396" s="777">
        <f>G2388+G2390+G2392+G2393+G2394+G2395</f>
        <v>0</v>
      </c>
    </row>
    <row r="2397" spans="1:7">
      <c r="A2397" s="1743" t="s">
        <v>1320</v>
      </c>
      <c r="B2397" s="1744"/>
      <c r="C2397" s="1744"/>
      <c r="D2397" s="1744"/>
      <c r="E2397" s="1744"/>
      <c r="F2397" s="1744"/>
      <c r="G2397" s="1745"/>
    </row>
    <row r="2398" spans="1:7">
      <c r="A2398" s="841"/>
      <c r="B2398" s="843" t="s">
        <v>452</v>
      </c>
      <c r="C2398" s="1746" t="s">
        <v>1272</v>
      </c>
      <c r="D2398" s="1746"/>
      <c r="E2398" s="1746"/>
      <c r="F2398" s="1746"/>
      <c r="G2398" s="1747"/>
    </row>
    <row r="2399" spans="1:7">
      <c r="A2399" s="841"/>
      <c r="B2399" s="842" t="s">
        <v>1273</v>
      </c>
      <c r="C2399" s="1734" t="s">
        <v>1274</v>
      </c>
      <c r="D2399" s="1735"/>
      <c r="E2399" s="1735"/>
      <c r="F2399" s="1735"/>
      <c r="G2399" s="1736"/>
    </row>
    <row r="2400" spans="1:7">
      <c r="A2400" s="211" t="s">
        <v>1429</v>
      </c>
      <c r="B2400" s="210" t="s">
        <v>1952</v>
      </c>
      <c r="C2400" s="212" t="s">
        <v>676</v>
      </c>
      <c r="D2400" s="213" t="s">
        <v>28</v>
      </c>
      <c r="E2400" s="213">
        <v>96</v>
      </c>
      <c r="F2400" s="1055"/>
      <c r="G2400" s="756">
        <f>F2400*E2400</f>
        <v>0</v>
      </c>
    </row>
    <row r="2401" spans="1:7">
      <c r="A2401" s="841"/>
      <c r="B2401" s="842" t="s">
        <v>663</v>
      </c>
      <c r="C2401" s="1723" t="s">
        <v>1722</v>
      </c>
      <c r="D2401" s="1629"/>
      <c r="E2401" s="1629"/>
      <c r="F2401" s="1629"/>
      <c r="G2401" s="1630"/>
    </row>
    <row r="2402" spans="1:7" ht="15" customHeight="1">
      <c r="A2402" s="211" t="s">
        <v>1430</v>
      </c>
      <c r="B2402" s="210" t="s">
        <v>1951</v>
      </c>
      <c r="C2402" s="212" t="s">
        <v>1275</v>
      </c>
      <c r="D2402" s="213" t="s">
        <v>28</v>
      </c>
      <c r="E2402" s="174">
        <v>120</v>
      </c>
      <c r="F2402" s="1055"/>
      <c r="G2402" s="756">
        <f>F2402*E2402</f>
        <v>0</v>
      </c>
    </row>
    <row r="2403" spans="1:7">
      <c r="A2403" s="841"/>
      <c r="B2403" s="842" t="s">
        <v>1276</v>
      </c>
      <c r="C2403" s="1723" t="s">
        <v>1277</v>
      </c>
      <c r="D2403" s="1629"/>
      <c r="E2403" s="1629"/>
      <c r="F2403" s="1629"/>
      <c r="G2403" s="1630"/>
    </row>
    <row r="2404" spans="1:7" ht="25.5">
      <c r="A2404" s="211" t="s">
        <v>1431</v>
      </c>
      <c r="B2404" s="210" t="s">
        <v>1951</v>
      </c>
      <c r="C2404" s="212" t="s">
        <v>1301</v>
      </c>
      <c r="D2404" s="210" t="s">
        <v>28</v>
      </c>
      <c r="E2404" s="213">
        <v>96</v>
      </c>
      <c r="F2404" s="1055"/>
      <c r="G2404" s="756">
        <f>F2404*E2404</f>
        <v>0</v>
      </c>
    </row>
    <row r="2405" spans="1:7">
      <c r="A2405" s="211" t="s">
        <v>1432</v>
      </c>
      <c r="B2405" s="210" t="s">
        <v>1951</v>
      </c>
      <c r="C2405" s="212" t="s">
        <v>1279</v>
      </c>
      <c r="D2405" s="210" t="s">
        <v>28</v>
      </c>
      <c r="E2405" s="213">
        <v>16</v>
      </c>
      <c r="F2405" s="1055"/>
      <c r="G2405" s="756">
        <f t="shared" ref="G2405:G2412" si="93">F2405*E2405</f>
        <v>0</v>
      </c>
    </row>
    <row r="2406" spans="1:7">
      <c r="A2406" s="211" t="s">
        <v>1433</v>
      </c>
      <c r="B2406" s="210" t="s">
        <v>1951</v>
      </c>
      <c r="C2406" s="215" t="s">
        <v>1321</v>
      </c>
      <c r="D2406" s="210" t="s">
        <v>28</v>
      </c>
      <c r="E2406" s="213">
        <v>118</v>
      </c>
      <c r="F2406" s="1055"/>
      <c r="G2406" s="756">
        <f t="shared" si="93"/>
        <v>0</v>
      </c>
    </row>
    <row r="2407" spans="1:7">
      <c r="A2407" s="211" t="s">
        <v>1434</v>
      </c>
      <c r="B2407" s="210" t="s">
        <v>1951</v>
      </c>
      <c r="C2407" s="215" t="s">
        <v>1322</v>
      </c>
      <c r="D2407" s="210" t="s">
        <v>28</v>
      </c>
      <c r="E2407" s="213">
        <v>20</v>
      </c>
      <c r="F2407" s="1055"/>
      <c r="G2407" s="756">
        <f t="shared" si="93"/>
        <v>0</v>
      </c>
    </row>
    <row r="2408" spans="1:7">
      <c r="A2408" s="211" t="s">
        <v>1435</v>
      </c>
      <c r="B2408" s="210" t="s">
        <v>1951</v>
      </c>
      <c r="C2408" s="215" t="s">
        <v>1282</v>
      </c>
      <c r="D2408" s="210" t="s">
        <v>149</v>
      </c>
      <c r="E2408" s="213">
        <v>2</v>
      </c>
      <c r="F2408" s="1055"/>
      <c r="G2408" s="756">
        <f t="shared" si="93"/>
        <v>0</v>
      </c>
    </row>
    <row r="2409" spans="1:7">
      <c r="A2409" s="1180" t="s">
        <v>1436</v>
      </c>
      <c r="B2409" s="1162" t="s">
        <v>1951</v>
      </c>
      <c r="C2409" s="1181" t="s">
        <v>1323</v>
      </c>
      <c r="D2409" s="1162" t="s">
        <v>149</v>
      </c>
      <c r="E2409" s="1162">
        <v>1</v>
      </c>
      <c r="F2409" s="1055"/>
      <c r="G2409" s="756">
        <f t="shared" si="93"/>
        <v>0</v>
      </c>
    </row>
    <row r="2410" spans="1:7">
      <c r="A2410" s="211" t="s">
        <v>1437</v>
      </c>
      <c r="B2410" s="210" t="s">
        <v>1951</v>
      </c>
      <c r="C2410" s="212" t="s">
        <v>1283</v>
      </c>
      <c r="D2410" s="210" t="s">
        <v>32</v>
      </c>
      <c r="E2410" s="213">
        <v>1</v>
      </c>
      <c r="F2410" s="1055"/>
      <c r="G2410" s="756">
        <f t="shared" si="93"/>
        <v>0</v>
      </c>
    </row>
    <row r="2411" spans="1:7">
      <c r="A2411" s="211" t="s">
        <v>1438</v>
      </c>
      <c r="B2411" s="210" t="s">
        <v>1951</v>
      </c>
      <c r="C2411" s="212" t="s">
        <v>1284</v>
      </c>
      <c r="D2411" s="210" t="s">
        <v>633</v>
      </c>
      <c r="E2411" s="213">
        <v>7.68</v>
      </c>
      <c r="F2411" s="1055"/>
      <c r="G2411" s="756">
        <f t="shared" si="93"/>
        <v>0</v>
      </c>
    </row>
    <row r="2412" spans="1:7">
      <c r="A2412" s="211" t="s">
        <v>1439</v>
      </c>
      <c r="B2412" s="210" t="s">
        <v>1951</v>
      </c>
      <c r="C2412" s="212" t="s">
        <v>1285</v>
      </c>
      <c r="D2412" s="210" t="s">
        <v>633</v>
      </c>
      <c r="E2412" s="213">
        <v>7.68</v>
      </c>
      <c r="F2412" s="1055"/>
      <c r="G2412" s="756">
        <f t="shared" si="93"/>
        <v>0</v>
      </c>
    </row>
    <row r="2413" spans="1:7" ht="15" customHeight="1" thickBot="1">
      <c r="A2413" s="1399" t="s">
        <v>1967</v>
      </c>
      <c r="B2413" s="1400"/>
      <c r="C2413" s="1400"/>
      <c r="D2413" s="1400"/>
      <c r="E2413" s="1400"/>
      <c r="F2413" s="1724"/>
      <c r="G2413" s="777">
        <f>SUM(G2404:G2412)+G2400+G2402</f>
        <v>0</v>
      </c>
    </row>
    <row r="2414" spans="1:7">
      <c r="A2414" s="1743" t="s">
        <v>1324</v>
      </c>
      <c r="B2414" s="1744"/>
      <c r="C2414" s="1744"/>
      <c r="D2414" s="1744"/>
      <c r="E2414" s="1744"/>
      <c r="F2414" s="1744"/>
      <c r="G2414" s="1745"/>
    </row>
    <row r="2415" spans="1:7">
      <c r="A2415" s="841"/>
      <c r="B2415" s="843" t="s">
        <v>452</v>
      </c>
      <c r="C2415" s="1746" t="s">
        <v>1287</v>
      </c>
      <c r="D2415" s="1746"/>
      <c r="E2415" s="1746"/>
      <c r="F2415" s="1746"/>
      <c r="G2415" s="1747"/>
    </row>
    <row r="2416" spans="1:7">
      <c r="A2416" s="841"/>
      <c r="B2416" s="842" t="s">
        <v>1273</v>
      </c>
      <c r="C2416" s="1748" t="s">
        <v>1274</v>
      </c>
      <c r="D2416" s="1749"/>
      <c r="E2416" s="1749"/>
      <c r="F2416" s="1749"/>
      <c r="G2416" s="1750"/>
    </row>
    <row r="2417" spans="1:7">
      <c r="A2417" s="211" t="s">
        <v>1440</v>
      </c>
      <c r="B2417" s="210" t="s">
        <v>1952</v>
      </c>
      <c r="C2417" s="212" t="s">
        <v>676</v>
      </c>
      <c r="D2417" s="213" t="s">
        <v>28</v>
      </c>
      <c r="E2417" s="213">
        <v>5</v>
      </c>
      <c r="F2417" s="1055"/>
      <c r="G2417" s="756">
        <f>F2417*E2417</f>
        <v>0</v>
      </c>
    </row>
    <row r="2418" spans="1:7">
      <c r="A2418" s="841"/>
      <c r="B2418" s="842" t="s">
        <v>663</v>
      </c>
      <c r="C2418" s="1723" t="s">
        <v>1722</v>
      </c>
      <c r="D2418" s="1629"/>
      <c r="E2418" s="1629"/>
      <c r="F2418" s="1629"/>
      <c r="G2418" s="1630"/>
    </row>
    <row r="2419" spans="1:7" ht="15" customHeight="1">
      <c r="A2419" s="211" t="s">
        <v>1441</v>
      </c>
      <c r="B2419" s="210" t="s">
        <v>1951</v>
      </c>
      <c r="C2419" s="212" t="s">
        <v>1325</v>
      </c>
      <c r="D2419" s="213" t="s">
        <v>28</v>
      </c>
      <c r="E2419" s="174">
        <v>98</v>
      </c>
      <c r="F2419" s="1055"/>
      <c r="G2419" s="756">
        <f>F2419*E2419</f>
        <v>0</v>
      </c>
    </row>
    <row r="2420" spans="1:7">
      <c r="A2420" s="841"/>
      <c r="B2420" s="842" t="s">
        <v>1276</v>
      </c>
      <c r="C2420" s="1723" t="s">
        <v>1277</v>
      </c>
      <c r="D2420" s="1629"/>
      <c r="E2420" s="1629"/>
      <c r="F2420" s="1629"/>
      <c r="G2420" s="1630"/>
    </row>
    <row r="2421" spans="1:7" ht="15" customHeight="1">
      <c r="A2421" s="1180" t="s">
        <v>1442</v>
      </c>
      <c r="B2421" s="1162" t="s">
        <v>1951</v>
      </c>
      <c r="C2421" s="1178" t="s">
        <v>1990</v>
      </c>
      <c r="D2421" s="1162" t="s">
        <v>149</v>
      </c>
      <c r="E2421" s="1162">
        <v>1</v>
      </c>
      <c r="F2421" s="1055"/>
      <c r="G2421" s="756">
        <f>F2421*E2421</f>
        <v>0</v>
      </c>
    </row>
    <row r="2422" spans="1:7">
      <c r="A2422" s="1180" t="s">
        <v>1443</v>
      </c>
      <c r="B2422" s="1162" t="s">
        <v>1951</v>
      </c>
      <c r="C2422" s="1178" t="s">
        <v>1991</v>
      </c>
      <c r="D2422" s="1162" t="s">
        <v>149</v>
      </c>
      <c r="E2422" s="1162">
        <v>2</v>
      </c>
      <c r="F2422" s="1055"/>
      <c r="G2422" s="756">
        <f>F2422*E2422</f>
        <v>0</v>
      </c>
    </row>
    <row r="2423" spans="1:7">
      <c r="A2423" s="211" t="s">
        <v>1444</v>
      </c>
      <c r="B2423" s="210" t="s">
        <v>1951</v>
      </c>
      <c r="C2423" s="212" t="s">
        <v>1326</v>
      </c>
      <c r="D2423" s="210" t="s">
        <v>28</v>
      </c>
      <c r="E2423" s="213">
        <v>94</v>
      </c>
      <c r="F2423" s="1055"/>
      <c r="G2423" s="756">
        <f>F2423*E2423</f>
        <v>0</v>
      </c>
    </row>
    <row r="2424" spans="1:7" ht="15" customHeight="1">
      <c r="A2424" s="1180" t="s">
        <v>1445</v>
      </c>
      <c r="B2424" s="1162" t="s">
        <v>1951</v>
      </c>
      <c r="C2424" s="1178" t="s">
        <v>1992</v>
      </c>
      <c r="D2424" s="1162" t="s">
        <v>149</v>
      </c>
      <c r="E2424" s="1162">
        <v>3</v>
      </c>
      <c r="F2424" s="1055"/>
      <c r="G2424" s="756">
        <f>F2424*E2424</f>
        <v>0</v>
      </c>
    </row>
    <row r="2425" spans="1:7">
      <c r="A2425" s="841"/>
      <c r="B2425" s="843" t="s">
        <v>452</v>
      </c>
      <c r="C2425" s="1723" t="s">
        <v>1298</v>
      </c>
      <c r="D2425" s="1629"/>
      <c r="E2425" s="1629"/>
      <c r="F2425" s="1629"/>
      <c r="G2425" s="1630"/>
    </row>
    <row r="2426" spans="1:7">
      <c r="A2426" s="841"/>
      <c r="B2426" s="842" t="s">
        <v>1273</v>
      </c>
      <c r="C2426" s="1723" t="s">
        <v>1274</v>
      </c>
      <c r="D2426" s="1629"/>
      <c r="E2426" s="1629"/>
      <c r="F2426" s="1629"/>
      <c r="G2426" s="1630"/>
    </row>
    <row r="2427" spans="1:7">
      <c r="A2427" s="211" t="s">
        <v>1446</v>
      </c>
      <c r="B2427" s="210" t="s">
        <v>1951</v>
      </c>
      <c r="C2427" s="212" t="s">
        <v>676</v>
      </c>
      <c r="D2427" s="213" t="s">
        <v>28</v>
      </c>
      <c r="E2427" s="213">
        <v>4</v>
      </c>
      <c r="F2427" s="1055"/>
      <c r="G2427" s="756">
        <f>F2427*E2427</f>
        <v>0</v>
      </c>
    </row>
    <row r="2428" spans="1:7">
      <c r="A2428" s="841"/>
      <c r="B2428" s="842" t="s">
        <v>663</v>
      </c>
      <c r="C2428" s="1723" t="s">
        <v>1722</v>
      </c>
      <c r="D2428" s="1629"/>
      <c r="E2428" s="1629"/>
      <c r="F2428" s="1629"/>
      <c r="G2428" s="1630"/>
    </row>
    <row r="2429" spans="1:7" ht="15" customHeight="1">
      <c r="A2429" s="211" t="s">
        <v>1447</v>
      </c>
      <c r="B2429" s="210" t="s">
        <v>1951</v>
      </c>
      <c r="C2429" s="212" t="s">
        <v>1299</v>
      </c>
      <c r="D2429" s="213" t="s">
        <v>28</v>
      </c>
      <c r="E2429" s="174">
        <v>7</v>
      </c>
      <c r="F2429" s="1055"/>
      <c r="G2429" s="756">
        <f>F2429*E2429</f>
        <v>0</v>
      </c>
    </row>
    <row r="2430" spans="1:7">
      <c r="A2430" s="841"/>
      <c r="B2430" s="842" t="s">
        <v>1276</v>
      </c>
      <c r="C2430" s="1723" t="s">
        <v>1277</v>
      </c>
      <c r="D2430" s="1629"/>
      <c r="E2430" s="1629"/>
      <c r="F2430" s="1629"/>
      <c r="G2430" s="1630"/>
    </row>
    <row r="2431" spans="1:7" ht="30" customHeight="1">
      <c r="A2431" s="211" t="s">
        <v>1448</v>
      </c>
      <c r="B2431" s="210" t="s">
        <v>1951</v>
      </c>
      <c r="C2431" s="212" t="s">
        <v>1301</v>
      </c>
      <c r="D2431" s="210" t="s">
        <v>28</v>
      </c>
      <c r="E2431" s="213">
        <v>4</v>
      </c>
      <c r="F2431" s="1055"/>
      <c r="G2431" s="756">
        <f>F2431*E2431</f>
        <v>0</v>
      </c>
    </row>
    <row r="2432" spans="1:7" ht="15" customHeight="1">
      <c r="A2432" s="211" t="s">
        <v>1449</v>
      </c>
      <c r="B2432" s="210" t="s">
        <v>1951</v>
      </c>
      <c r="C2432" s="212" t="s">
        <v>1327</v>
      </c>
      <c r="D2432" s="210" t="s">
        <v>28</v>
      </c>
      <c r="E2432" s="213">
        <v>7</v>
      </c>
      <c r="F2432" s="1055"/>
      <c r="G2432" s="756">
        <f t="shared" ref="G2432:G2438" si="94">F2432*E2432</f>
        <v>0</v>
      </c>
    </row>
    <row r="2433" spans="1:7">
      <c r="A2433" s="211" t="s">
        <v>1450</v>
      </c>
      <c r="B2433" s="210" t="s">
        <v>1951</v>
      </c>
      <c r="C2433" s="212" t="s">
        <v>1305</v>
      </c>
      <c r="D2433" s="210" t="s">
        <v>28</v>
      </c>
      <c r="E2433" s="213">
        <v>5</v>
      </c>
      <c r="F2433" s="1055"/>
      <c r="G2433" s="756">
        <f t="shared" si="94"/>
        <v>0</v>
      </c>
    </row>
    <row r="2434" spans="1:7">
      <c r="A2434" s="211" t="s">
        <v>1451</v>
      </c>
      <c r="B2434" s="210" t="s">
        <v>1951</v>
      </c>
      <c r="C2434" s="212" t="s">
        <v>1315</v>
      </c>
      <c r="D2434" s="210" t="s">
        <v>32</v>
      </c>
      <c r="E2434" s="213">
        <v>1</v>
      </c>
      <c r="F2434" s="1055"/>
      <c r="G2434" s="756">
        <f t="shared" si="94"/>
        <v>0</v>
      </c>
    </row>
    <row r="2435" spans="1:7">
      <c r="A2435" s="1180" t="s">
        <v>1452</v>
      </c>
      <c r="B2435" s="1162" t="s">
        <v>1951</v>
      </c>
      <c r="C2435" s="1178" t="s">
        <v>1993</v>
      </c>
      <c r="D2435" s="1162" t="s">
        <v>149</v>
      </c>
      <c r="E2435" s="1162">
        <v>1</v>
      </c>
      <c r="F2435" s="1055"/>
      <c r="G2435" s="756">
        <f t="shared" si="94"/>
        <v>0</v>
      </c>
    </row>
    <row r="2436" spans="1:7">
      <c r="A2436" s="211" t="s">
        <v>1453</v>
      </c>
      <c r="B2436" s="210" t="s">
        <v>1951</v>
      </c>
      <c r="C2436" s="212" t="s">
        <v>1283</v>
      </c>
      <c r="D2436" s="210" t="s">
        <v>32</v>
      </c>
      <c r="E2436" s="213">
        <v>1</v>
      </c>
      <c r="F2436" s="1055"/>
      <c r="G2436" s="756">
        <f t="shared" si="94"/>
        <v>0</v>
      </c>
    </row>
    <row r="2437" spans="1:7">
      <c r="A2437" s="211" t="s">
        <v>1454</v>
      </c>
      <c r="B2437" s="210" t="s">
        <v>1951</v>
      </c>
      <c r="C2437" s="212" t="s">
        <v>1284</v>
      </c>
      <c r="D2437" s="210" t="s">
        <v>633</v>
      </c>
      <c r="E2437" s="213">
        <v>0.3</v>
      </c>
      <c r="F2437" s="1055"/>
      <c r="G2437" s="756">
        <f t="shared" si="94"/>
        <v>0</v>
      </c>
    </row>
    <row r="2438" spans="1:7">
      <c r="A2438" s="211" t="s">
        <v>1455</v>
      </c>
      <c r="B2438" s="210" t="s">
        <v>1951</v>
      </c>
      <c r="C2438" s="212" t="s">
        <v>1285</v>
      </c>
      <c r="D2438" s="210" t="s">
        <v>633</v>
      </c>
      <c r="E2438" s="213">
        <v>0.3</v>
      </c>
      <c r="F2438" s="1055"/>
      <c r="G2438" s="756">
        <f t="shared" si="94"/>
        <v>0</v>
      </c>
    </row>
    <row r="2439" spans="1:7" ht="15" customHeight="1" thickBot="1">
      <c r="A2439" s="1399" t="s">
        <v>1968</v>
      </c>
      <c r="B2439" s="1400"/>
      <c r="C2439" s="1400"/>
      <c r="D2439" s="1400"/>
      <c r="E2439" s="1400"/>
      <c r="F2439" s="1724"/>
      <c r="G2439" s="777">
        <f>SUM(G2431:G2438)+G2429+G2427+SUM(G2421:G2424)+G2419+G2417</f>
        <v>0</v>
      </c>
    </row>
    <row r="2440" spans="1:7">
      <c r="A2440" s="1743" t="s">
        <v>1328</v>
      </c>
      <c r="B2440" s="1744"/>
      <c r="C2440" s="1744"/>
      <c r="D2440" s="1744"/>
      <c r="E2440" s="1744"/>
      <c r="F2440" s="1744"/>
      <c r="G2440" s="1745"/>
    </row>
    <row r="2441" spans="1:7">
      <c r="A2441" s="841"/>
      <c r="B2441" s="843" t="s">
        <v>452</v>
      </c>
      <c r="C2441" s="1746" t="s">
        <v>1272</v>
      </c>
      <c r="D2441" s="1746"/>
      <c r="E2441" s="1746"/>
      <c r="F2441" s="1746"/>
      <c r="G2441" s="1747"/>
    </row>
    <row r="2442" spans="1:7">
      <c r="A2442" s="841"/>
      <c r="B2442" s="842" t="s">
        <v>1273</v>
      </c>
      <c r="C2442" s="1748" t="s">
        <v>1274</v>
      </c>
      <c r="D2442" s="1749"/>
      <c r="E2442" s="1749"/>
      <c r="F2442" s="1749"/>
      <c r="G2442" s="1750"/>
    </row>
    <row r="2443" spans="1:7">
      <c r="A2443" s="211" t="s">
        <v>1456</v>
      </c>
      <c r="B2443" s="210" t="s">
        <v>1952</v>
      </c>
      <c r="C2443" s="212" t="s">
        <v>676</v>
      </c>
      <c r="D2443" s="213" t="s">
        <v>28</v>
      </c>
      <c r="E2443" s="213">
        <v>7</v>
      </c>
      <c r="F2443" s="1055"/>
      <c r="G2443" s="756">
        <f>F2443*E2443</f>
        <v>0</v>
      </c>
    </row>
    <row r="2444" spans="1:7">
      <c r="A2444" s="841"/>
      <c r="B2444" s="842" t="s">
        <v>663</v>
      </c>
      <c r="C2444" s="1723" t="s">
        <v>1722</v>
      </c>
      <c r="D2444" s="1629"/>
      <c r="E2444" s="1629"/>
      <c r="F2444" s="1629"/>
      <c r="G2444" s="1630"/>
    </row>
    <row r="2445" spans="1:7" ht="15" customHeight="1">
      <c r="A2445" s="211" t="s">
        <v>1457</v>
      </c>
      <c r="B2445" s="210" t="s">
        <v>1951</v>
      </c>
      <c r="C2445" s="212" t="s">
        <v>1299</v>
      </c>
      <c r="D2445" s="213" t="s">
        <v>28</v>
      </c>
      <c r="E2445" s="174">
        <v>37</v>
      </c>
      <c r="F2445" s="1055"/>
      <c r="G2445" s="756">
        <f>F2445*E2445</f>
        <v>0</v>
      </c>
    </row>
    <row r="2446" spans="1:7">
      <c r="A2446" s="841"/>
      <c r="B2446" s="842" t="s">
        <v>1276</v>
      </c>
      <c r="C2446" s="1723" t="s">
        <v>1277</v>
      </c>
      <c r="D2446" s="1629"/>
      <c r="E2446" s="1629"/>
      <c r="F2446" s="1629"/>
      <c r="G2446" s="1630"/>
    </row>
    <row r="2447" spans="1:7" ht="25.5">
      <c r="A2447" s="211" t="s">
        <v>1458</v>
      </c>
      <c r="B2447" s="210" t="s">
        <v>1951</v>
      </c>
      <c r="C2447" s="212" t="s">
        <v>1301</v>
      </c>
      <c r="D2447" s="210" t="s">
        <v>28</v>
      </c>
      <c r="E2447" s="213">
        <v>7</v>
      </c>
      <c r="F2447" s="1055"/>
      <c r="G2447" s="756">
        <f>F2447*E2447</f>
        <v>0</v>
      </c>
    </row>
    <row r="2448" spans="1:7">
      <c r="A2448" s="211" t="s">
        <v>1459</v>
      </c>
      <c r="B2448" s="210" t="s">
        <v>1951</v>
      </c>
      <c r="C2448" s="212" t="s">
        <v>1279</v>
      </c>
      <c r="D2448" s="210" t="s">
        <v>28</v>
      </c>
      <c r="E2448" s="213">
        <v>7</v>
      </c>
      <c r="F2448" s="1055"/>
      <c r="G2448" s="756">
        <f t="shared" ref="G2448:G2454" si="95">F2448*E2448</f>
        <v>0</v>
      </c>
    </row>
    <row r="2449" spans="1:7">
      <c r="A2449" s="211" t="s">
        <v>1460</v>
      </c>
      <c r="B2449" s="210" t="s">
        <v>1951</v>
      </c>
      <c r="C2449" s="212" t="s">
        <v>1329</v>
      </c>
      <c r="D2449" s="210" t="s">
        <v>28</v>
      </c>
      <c r="E2449" s="213">
        <v>7</v>
      </c>
      <c r="F2449" s="1055"/>
      <c r="G2449" s="756">
        <f t="shared" si="95"/>
        <v>0</v>
      </c>
    </row>
    <row r="2450" spans="1:7">
      <c r="A2450" s="211" t="s">
        <v>1461</v>
      </c>
      <c r="B2450" s="210" t="s">
        <v>1951</v>
      </c>
      <c r="C2450" s="212" t="s">
        <v>1330</v>
      </c>
      <c r="D2450" s="210" t="s">
        <v>28</v>
      </c>
      <c r="E2450" s="213">
        <v>13</v>
      </c>
      <c r="F2450" s="1055"/>
      <c r="G2450" s="756">
        <f t="shared" si="95"/>
        <v>0</v>
      </c>
    </row>
    <row r="2451" spans="1:7">
      <c r="A2451" s="1180" t="s">
        <v>1462</v>
      </c>
      <c r="B2451" s="1162" t="s">
        <v>1951</v>
      </c>
      <c r="C2451" s="1178" t="s">
        <v>1993</v>
      </c>
      <c r="D2451" s="1162" t="s">
        <v>149</v>
      </c>
      <c r="E2451" s="1162">
        <v>1</v>
      </c>
      <c r="F2451" s="1055"/>
      <c r="G2451" s="756">
        <f t="shared" si="95"/>
        <v>0</v>
      </c>
    </row>
    <row r="2452" spans="1:7">
      <c r="A2452" s="211" t="s">
        <v>1463</v>
      </c>
      <c r="B2452" s="210" t="s">
        <v>1951</v>
      </c>
      <c r="C2452" s="212" t="s">
        <v>1283</v>
      </c>
      <c r="D2452" s="210" t="s">
        <v>32</v>
      </c>
      <c r="E2452" s="213">
        <v>1</v>
      </c>
      <c r="F2452" s="1055"/>
      <c r="G2452" s="756">
        <f t="shared" si="95"/>
        <v>0</v>
      </c>
    </row>
    <row r="2453" spans="1:7">
      <c r="A2453" s="211" t="s">
        <v>1464</v>
      </c>
      <c r="B2453" s="210" t="s">
        <v>1951</v>
      </c>
      <c r="C2453" s="212" t="s">
        <v>1284</v>
      </c>
      <c r="D2453" s="210" t="s">
        <v>1723</v>
      </c>
      <c r="E2453" s="213">
        <f>0.08*E2447</f>
        <v>0.56000000000000005</v>
      </c>
      <c r="F2453" s="1055"/>
      <c r="G2453" s="756">
        <f t="shared" si="95"/>
        <v>0</v>
      </c>
    </row>
    <row r="2454" spans="1:7">
      <c r="A2454" s="211" t="s">
        <v>1465</v>
      </c>
      <c r="B2454" s="210" t="s">
        <v>1951</v>
      </c>
      <c r="C2454" s="212" t="s">
        <v>1285</v>
      </c>
      <c r="D2454" s="210" t="s">
        <v>1723</v>
      </c>
      <c r="E2454" s="213">
        <f>0.08*E2447</f>
        <v>0.56000000000000005</v>
      </c>
      <c r="F2454" s="1055"/>
      <c r="G2454" s="756">
        <f t="shared" si="95"/>
        <v>0</v>
      </c>
    </row>
    <row r="2455" spans="1:7" ht="15" customHeight="1" thickBot="1">
      <c r="A2455" s="1399" t="s">
        <v>1331</v>
      </c>
      <c r="B2455" s="1400"/>
      <c r="C2455" s="1400"/>
      <c r="D2455" s="1400"/>
      <c r="E2455" s="1400"/>
      <c r="F2455" s="1724"/>
      <c r="G2455" s="777">
        <f>SUM(G2447:G2454)+G2445+G2443</f>
        <v>0</v>
      </c>
    </row>
    <row r="2456" spans="1:7">
      <c r="A2456" s="1743" t="s">
        <v>1332</v>
      </c>
      <c r="B2456" s="1744"/>
      <c r="C2456" s="1744"/>
      <c r="D2456" s="1744"/>
      <c r="E2456" s="1744"/>
      <c r="F2456" s="1744"/>
      <c r="G2456" s="1745"/>
    </row>
    <row r="2457" spans="1:7">
      <c r="A2457" s="841"/>
      <c r="B2457" s="843" t="s">
        <v>452</v>
      </c>
      <c r="C2457" s="1746" t="s">
        <v>1287</v>
      </c>
      <c r="D2457" s="1746"/>
      <c r="E2457" s="1746"/>
      <c r="F2457" s="1746"/>
      <c r="G2457" s="1747"/>
    </row>
    <row r="2458" spans="1:7">
      <c r="A2458" s="841"/>
      <c r="B2458" s="842" t="s">
        <v>1273</v>
      </c>
      <c r="C2458" s="1748" t="s">
        <v>1274</v>
      </c>
      <c r="D2458" s="1749"/>
      <c r="E2458" s="1749"/>
      <c r="F2458" s="1749"/>
      <c r="G2458" s="1750"/>
    </row>
    <row r="2459" spans="1:7">
      <c r="A2459" s="211" t="s">
        <v>1466</v>
      </c>
      <c r="B2459" s="210" t="s">
        <v>1952</v>
      </c>
      <c r="C2459" s="212" t="s">
        <v>676</v>
      </c>
      <c r="D2459" s="213" t="s">
        <v>28</v>
      </c>
      <c r="E2459" s="213">
        <v>5</v>
      </c>
      <c r="F2459" s="1055"/>
      <c r="G2459" s="756">
        <f>F2459*E2459</f>
        <v>0</v>
      </c>
    </row>
    <row r="2460" spans="1:7">
      <c r="A2460" s="841"/>
      <c r="B2460" s="842" t="s">
        <v>663</v>
      </c>
      <c r="C2460" s="1723" t="s">
        <v>1722</v>
      </c>
      <c r="D2460" s="1629"/>
      <c r="E2460" s="1629"/>
      <c r="F2460" s="1629"/>
      <c r="G2460" s="1630"/>
    </row>
    <row r="2461" spans="1:7">
      <c r="A2461" s="211" t="s">
        <v>1467</v>
      </c>
      <c r="B2461" s="210" t="s">
        <v>1951</v>
      </c>
      <c r="C2461" s="212" t="s">
        <v>1288</v>
      </c>
      <c r="D2461" s="213" t="s">
        <v>149</v>
      </c>
      <c r="E2461" s="174">
        <v>1</v>
      </c>
      <c r="F2461" s="1055"/>
      <c r="G2461" s="756">
        <f>F2461*E2461</f>
        <v>0</v>
      </c>
    </row>
    <row r="2462" spans="1:7" ht="15" customHeight="1">
      <c r="A2462" s="211" t="s">
        <v>1468</v>
      </c>
      <c r="B2462" s="210" t="s">
        <v>1951</v>
      </c>
      <c r="C2462" s="212" t="s">
        <v>1333</v>
      </c>
      <c r="D2462" s="213" t="s">
        <v>28</v>
      </c>
      <c r="E2462" s="174">
        <v>24</v>
      </c>
      <c r="F2462" s="1055"/>
      <c r="G2462" s="756">
        <f>F2462*E2462</f>
        <v>0</v>
      </c>
    </row>
    <row r="2463" spans="1:7">
      <c r="A2463" s="841"/>
      <c r="B2463" s="842" t="s">
        <v>1276</v>
      </c>
      <c r="C2463" s="1723" t="s">
        <v>1277</v>
      </c>
      <c r="D2463" s="1629"/>
      <c r="E2463" s="1629"/>
      <c r="F2463" s="1629"/>
      <c r="G2463" s="1630"/>
    </row>
    <row r="2464" spans="1:7">
      <c r="A2464" s="211" t="s">
        <v>1469</v>
      </c>
      <c r="B2464" s="210" t="s">
        <v>1951</v>
      </c>
      <c r="C2464" s="212" t="s">
        <v>1334</v>
      </c>
      <c r="D2464" s="210" t="s">
        <v>149</v>
      </c>
      <c r="E2464" s="213">
        <v>1</v>
      </c>
      <c r="F2464" s="1055"/>
      <c r="G2464" s="756">
        <f>F2464*E2464</f>
        <v>0</v>
      </c>
    </row>
    <row r="2465" spans="1:7">
      <c r="A2465" s="211" t="s">
        <v>1470</v>
      </c>
      <c r="B2465" s="210" t="s">
        <v>1951</v>
      </c>
      <c r="C2465" s="212" t="s">
        <v>1326</v>
      </c>
      <c r="D2465" s="210" t="s">
        <v>28</v>
      </c>
      <c r="E2465" s="213">
        <v>26</v>
      </c>
      <c r="F2465" s="1055"/>
      <c r="G2465" s="756">
        <f t="shared" ref="G2465:G2468" si="96">F2465*E2465</f>
        <v>0</v>
      </c>
    </row>
    <row r="2466" spans="1:7">
      <c r="A2466" s="211" t="s">
        <v>1471</v>
      </c>
      <c r="B2466" s="210" t="s">
        <v>1951</v>
      </c>
      <c r="C2466" s="212" t="s">
        <v>1294</v>
      </c>
      <c r="D2466" s="210" t="s">
        <v>32</v>
      </c>
      <c r="E2466" s="213">
        <v>1</v>
      </c>
      <c r="F2466" s="1055"/>
      <c r="G2466" s="756">
        <f t="shared" si="96"/>
        <v>0</v>
      </c>
    </row>
    <row r="2467" spans="1:7">
      <c r="A2467" s="211" t="s">
        <v>1472</v>
      </c>
      <c r="B2467" s="210" t="s">
        <v>1951</v>
      </c>
      <c r="C2467" s="212" t="s">
        <v>1284</v>
      </c>
      <c r="D2467" s="210" t="s">
        <v>633</v>
      </c>
      <c r="E2467" s="213">
        <v>0.3</v>
      </c>
      <c r="F2467" s="1055"/>
      <c r="G2467" s="756">
        <f t="shared" si="96"/>
        <v>0</v>
      </c>
    </row>
    <row r="2468" spans="1:7">
      <c r="A2468" s="211" t="s">
        <v>1473</v>
      </c>
      <c r="B2468" s="210" t="s">
        <v>1951</v>
      </c>
      <c r="C2468" s="212" t="s">
        <v>1285</v>
      </c>
      <c r="D2468" s="210" t="s">
        <v>633</v>
      </c>
      <c r="E2468" s="213">
        <v>0.3</v>
      </c>
      <c r="F2468" s="1055"/>
      <c r="G2468" s="756">
        <f t="shared" si="96"/>
        <v>0</v>
      </c>
    </row>
    <row r="2469" spans="1:7" ht="15" customHeight="1" thickBot="1">
      <c r="A2469" s="1399" t="s">
        <v>1335</v>
      </c>
      <c r="B2469" s="1400"/>
      <c r="C2469" s="1400"/>
      <c r="D2469" s="1400"/>
      <c r="E2469" s="1400"/>
      <c r="F2469" s="1724"/>
      <c r="G2469" s="777">
        <f>SUM(G2461:G2468)+G2459+G2457</f>
        <v>0</v>
      </c>
    </row>
    <row r="2470" spans="1:7" ht="26.25" customHeight="1">
      <c r="A2470" s="1743" t="s">
        <v>1336</v>
      </c>
      <c r="B2470" s="1744"/>
      <c r="C2470" s="1744"/>
      <c r="D2470" s="1744"/>
      <c r="E2470" s="1744"/>
      <c r="F2470" s="1744"/>
      <c r="G2470" s="1745"/>
    </row>
    <row r="2471" spans="1:7">
      <c r="A2471" s="841"/>
      <c r="B2471" s="843" t="s">
        <v>452</v>
      </c>
      <c r="C2471" s="1746" t="s">
        <v>1272</v>
      </c>
      <c r="D2471" s="1746"/>
      <c r="E2471" s="1746"/>
      <c r="F2471" s="1746"/>
      <c r="G2471" s="1747"/>
    </row>
    <row r="2472" spans="1:7">
      <c r="A2472" s="841"/>
      <c r="B2472" s="842" t="s">
        <v>1273</v>
      </c>
      <c r="C2472" s="1748" t="s">
        <v>1274</v>
      </c>
      <c r="D2472" s="1749"/>
      <c r="E2472" s="1749"/>
      <c r="F2472" s="1749"/>
      <c r="G2472" s="1750"/>
    </row>
    <row r="2473" spans="1:7">
      <c r="A2473" s="211" t="s">
        <v>1474</v>
      </c>
      <c r="B2473" s="210" t="s">
        <v>1952</v>
      </c>
      <c r="C2473" s="212" t="s">
        <v>676</v>
      </c>
      <c r="D2473" s="213" t="s">
        <v>28</v>
      </c>
      <c r="E2473" s="213">
        <v>28</v>
      </c>
      <c r="F2473" s="1055"/>
      <c r="G2473" s="756">
        <f>F2473*E2473</f>
        <v>0</v>
      </c>
    </row>
    <row r="2474" spans="1:7">
      <c r="A2474" s="841"/>
      <c r="B2474" s="842" t="s">
        <v>663</v>
      </c>
      <c r="C2474" s="1723" t="s">
        <v>1722</v>
      </c>
      <c r="D2474" s="1629"/>
      <c r="E2474" s="1629"/>
      <c r="F2474" s="1629"/>
      <c r="G2474" s="1630"/>
    </row>
    <row r="2475" spans="1:7" ht="15" customHeight="1">
      <c r="A2475" s="211" t="s">
        <v>1475</v>
      </c>
      <c r="B2475" s="210" t="s">
        <v>1951</v>
      </c>
      <c r="C2475" s="212" t="s">
        <v>1310</v>
      </c>
      <c r="D2475" s="213" t="s">
        <v>28</v>
      </c>
      <c r="E2475" s="174">
        <v>28</v>
      </c>
      <c r="F2475" s="1055"/>
      <c r="G2475" s="756">
        <f>F2475*E2475</f>
        <v>0</v>
      </c>
    </row>
    <row r="2476" spans="1:7">
      <c r="A2476" s="841"/>
      <c r="B2476" s="842" t="s">
        <v>1276</v>
      </c>
      <c r="C2476" s="1723" t="s">
        <v>1277</v>
      </c>
      <c r="D2476" s="1629"/>
      <c r="E2476" s="1629"/>
      <c r="F2476" s="1629"/>
      <c r="G2476" s="1630"/>
    </row>
    <row r="2477" spans="1:7" ht="25.5">
      <c r="A2477" s="211" t="s">
        <v>1476</v>
      </c>
      <c r="B2477" s="210" t="s">
        <v>1951</v>
      </c>
      <c r="C2477" s="212" t="s">
        <v>1300</v>
      </c>
      <c r="D2477" s="210" t="s">
        <v>28</v>
      </c>
      <c r="E2477" s="213">
        <v>9</v>
      </c>
      <c r="F2477" s="1055"/>
      <c r="G2477" s="756">
        <f>F2477*E2477</f>
        <v>0</v>
      </c>
    </row>
    <row r="2478" spans="1:7">
      <c r="A2478" s="211" t="s">
        <v>1477</v>
      </c>
      <c r="B2478" s="210" t="s">
        <v>1951</v>
      </c>
      <c r="C2478" s="212" t="s">
        <v>1311</v>
      </c>
      <c r="D2478" s="210" t="s">
        <v>28</v>
      </c>
      <c r="E2478" s="213">
        <v>19</v>
      </c>
      <c r="F2478" s="1055"/>
      <c r="G2478" s="756">
        <f t="shared" ref="G2478:G2485" si="97">F2478*E2478</f>
        <v>0</v>
      </c>
    </row>
    <row r="2479" spans="1:7">
      <c r="A2479" s="211" t="s">
        <v>1478</v>
      </c>
      <c r="B2479" s="210" t="s">
        <v>1951</v>
      </c>
      <c r="C2479" s="212" t="s">
        <v>1279</v>
      </c>
      <c r="D2479" s="210" t="s">
        <v>28</v>
      </c>
      <c r="E2479" s="213">
        <v>5</v>
      </c>
      <c r="F2479" s="1055"/>
      <c r="G2479" s="756">
        <f t="shared" si="97"/>
        <v>0</v>
      </c>
    </row>
    <row r="2480" spans="1:7">
      <c r="A2480" s="211" t="s">
        <v>1479</v>
      </c>
      <c r="B2480" s="210" t="s">
        <v>1951</v>
      </c>
      <c r="C2480" s="212" t="s">
        <v>1313</v>
      </c>
      <c r="D2480" s="210" t="s">
        <v>28</v>
      </c>
      <c r="E2480" s="213">
        <v>35</v>
      </c>
      <c r="F2480" s="1055"/>
      <c r="G2480" s="756">
        <f t="shared" si="97"/>
        <v>0</v>
      </c>
    </row>
    <row r="2481" spans="1:7">
      <c r="A2481" s="211" t="s">
        <v>1480</v>
      </c>
      <c r="B2481" s="210" t="s">
        <v>1951</v>
      </c>
      <c r="C2481" s="215" t="s">
        <v>1303</v>
      </c>
      <c r="D2481" s="210" t="s">
        <v>28</v>
      </c>
      <c r="E2481" s="213">
        <v>14</v>
      </c>
      <c r="F2481" s="1055"/>
      <c r="G2481" s="756">
        <f t="shared" si="97"/>
        <v>0</v>
      </c>
    </row>
    <row r="2482" spans="1:7">
      <c r="A2482" s="211" t="s">
        <v>1481</v>
      </c>
      <c r="B2482" s="210" t="s">
        <v>1951</v>
      </c>
      <c r="C2482" s="215" t="s">
        <v>1314</v>
      </c>
      <c r="D2482" s="210" t="s">
        <v>28</v>
      </c>
      <c r="E2482" s="213">
        <v>5</v>
      </c>
      <c r="F2482" s="1055"/>
      <c r="G2482" s="756">
        <f t="shared" si="97"/>
        <v>0</v>
      </c>
    </row>
    <row r="2483" spans="1:7">
      <c r="A2483" s="211" t="s">
        <v>1482</v>
      </c>
      <c r="B2483" s="210" t="s">
        <v>1951</v>
      </c>
      <c r="C2483" s="212" t="s">
        <v>1283</v>
      </c>
      <c r="D2483" s="210" t="s">
        <v>32</v>
      </c>
      <c r="E2483" s="213">
        <v>1</v>
      </c>
      <c r="F2483" s="1055"/>
      <c r="G2483" s="756">
        <f t="shared" si="97"/>
        <v>0</v>
      </c>
    </row>
    <row r="2484" spans="1:7">
      <c r="A2484" s="211" t="s">
        <v>1483</v>
      </c>
      <c r="B2484" s="210" t="s">
        <v>1951</v>
      </c>
      <c r="C2484" s="212" t="s">
        <v>1284</v>
      </c>
      <c r="D2484" s="210" t="s">
        <v>1723</v>
      </c>
      <c r="E2484" s="213">
        <f>0.08*E2477</f>
        <v>0.72</v>
      </c>
      <c r="F2484" s="1055"/>
      <c r="G2484" s="756">
        <f t="shared" si="97"/>
        <v>0</v>
      </c>
    </row>
    <row r="2485" spans="1:7">
      <c r="A2485" s="211" t="s">
        <v>1484</v>
      </c>
      <c r="B2485" s="210" t="s">
        <v>1951</v>
      </c>
      <c r="C2485" s="212" t="s">
        <v>1285</v>
      </c>
      <c r="D2485" s="210" t="s">
        <v>1723</v>
      </c>
      <c r="E2485" s="213">
        <f>0.08*E2477</f>
        <v>0.72</v>
      </c>
      <c r="F2485" s="1055"/>
      <c r="G2485" s="756">
        <f t="shared" si="97"/>
        <v>0</v>
      </c>
    </row>
    <row r="2486" spans="1:7" ht="15" customHeight="1" thickBot="1">
      <c r="A2486" s="1399" t="s">
        <v>1337</v>
      </c>
      <c r="B2486" s="1400"/>
      <c r="C2486" s="1400"/>
      <c r="D2486" s="1400"/>
      <c r="E2486" s="1400"/>
      <c r="F2486" s="1724"/>
      <c r="G2486" s="777">
        <f>SUM(G2477:G2485)+G2475+G2473</f>
        <v>0</v>
      </c>
    </row>
    <row r="2487" spans="1:7" ht="27.75" customHeight="1">
      <c r="A2487" s="1743" t="s">
        <v>1338</v>
      </c>
      <c r="B2487" s="1744"/>
      <c r="C2487" s="1744"/>
      <c r="D2487" s="1744"/>
      <c r="E2487" s="1744"/>
      <c r="F2487" s="1744"/>
      <c r="G2487" s="1745"/>
    </row>
    <row r="2488" spans="1:7">
      <c r="A2488" s="841"/>
      <c r="B2488" s="843" t="s">
        <v>452</v>
      </c>
      <c r="C2488" s="1746" t="s">
        <v>1272</v>
      </c>
      <c r="D2488" s="1746"/>
      <c r="E2488" s="1746"/>
      <c r="F2488" s="1746"/>
      <c r="G2488" s="1747"/>
    </row>
    <row r="2489" spans="1:7">
      <c r="A2489" s="841"/>
      <c r="B2489" s="842" t="s">
        <v>1273</v>
      </c>
      <c r="C2489" s="1723" t="s">
        <v>1274</v>
      </c>
      <c r="D2489" s="1629"/>
      <c r="E2489" s="1629"/>
      <c r="F2489" s="1629"/>
      <c r="G2489" s="1630"/>
    </row>
    <row r="2490" spans="1:7" ht="15" customHeight="1">
      <c r="A2490" s="211" t="s">
        <v>1485</v>
      </c>
      <c r="B2490" s="210" t="s">
        <v>1952</v>
      </c>
      <c r="C2490" s="212" t="s">
        <v>676</v>
      </c>
      <c r="D2490" s="213" t="s">
        <v>28</v>
      </c>
      <c r="E2490" s="213">
        <v>13</v>
      </c>
      <c r="F2490" s="1055"/>
      <c r="G2490" s="756">
        <f>F2490*E2490</f>
        <v>0</v>
      </c>
    </row>
    <row r="2491" spans="1:7">
      <c r="A2491" s="841"/>
      <c r="B2491" s="842" t="s">
        <v>1276</v>
      </c>
      <c r="C2491" s="1723" t="s">
        <v>1277</v>
      </c>
      <c r="D2491" s="1629"/>
      <c r="E2491" s="1629"/>
      <c r="F2491" s="1629"/>
      <c r="G2491" s="1630"/>
    </row>
    <row r="2492" spans="1:7">
      <c r="A2492" s="211" t="s">
        <v>1486</v>
      </c>
      <c r="B2492" s="210" t="s">
        <v>1951</v>
      </c>
      <c r="C2492" s="212" t="s">
        <v>1339</v>
      </c>
      <c r="D2492" s="210" t="s">
        <v>28</v>
      </c>
      <c r="E2492" s="213">
        <v>13</v>
      </c>
      <c r="F2492" s="1055"/>
      <c r="G2492" s="756">
        <f>F2492*E2492</f>
        <v>0</v>
      </c>
    </row>
    <row r="2493" spans="1:7" ht="15.75" thickBot="1">
      <c r="A2493" s="1399" t="s">
        <v>1340</v>
      </c>
      <c r="B2493" s="1400"/>
      <c r="C2493" s="1400"/>
      <c r="D2493" s="1400"/>
      <c r="E2493" s="1400"/>
      <c r="F2493" s="1724"/>
      <c r="G2493" s="777">
        <f>G2492+G2490</f>
        <v>0</v>
      </c>
    </row>
    <row r="2494" spans="1:7">
      <c r="A2494" s="1740" t="s">
        <v>1341</v>
      </c>
      <c r="B2494" s="1741"/>
      <c r="C2494" s="1741"/>
      <c r="D2494" s="1741"/>
      <c r="E2494" s="1741"/>
      <c r="F2494" s="1741"/>
      <c r="G2494" s="1742"/>
    </row>
    <row r="2495" spans="1:7">
      <c r="A2495" s="841"/>
      <c r="B2495" s="843" t="s">
        <v>452</v>
      </c>
      <c r="C2495" s="1723" t="s">
        <v>1272</v>
      </c>
      <c r="D2495" s="1629"/>
      <c r="E2495" s="1629"/>
      <c r="F2495" s="1629"/>
      <c r="G2495" s="1630"/>
    </row>
    <row r="2496" spans="1:7">
      <c r="A2496" s="841"/>
      <c r="B2496" s="842" t="s">
        <v>1273</v>
      </c>
      <c r="C2496" s="1723" t="s">
        <v>1274</v>
      </c>
      <c r="D2496" s="1629"/>
      <c r="E2496" s="1629"/>
      <c r="F2496" s="1629"/>
      <c r="G2496" s="1630"/>
    </row>
    <row r="2497" spans="1:7" ht="15" customHeight="1">
      <c r="A2497" s="211" t="s">
        <v>1487</v>
      </c>
      <c r="B2497" s="210" t="s">
        <v>1952</v>
      </c>
      <c r="C2497" s="212" t="s">
        <v>676</v>
      </c>
      <c r="D2497" s="213" t="s">
        <v>28</v>
      </c>
      <c r="E2497" s="626">
        <v>13</v>
      </c>
      <c r="F2497" s="1055"/>
      <c r="G2497" s="756">
        <f>F2497*E2497</f>
        <v>0</v>
      </c>
    </row>
    <row r="2498" spans="1:7">
      <c r="A2498" s="841"/>
      <c r="B2498" s="842" t="s">
        <v>1276</v>
      </c>
      <c r="C2498" s="1723" t="s">
        <v>1277</v>
      </c>
      <c r="D2498" s="1629"/>
      <c r="E2498" s="1629"/>
      <c r="F2498" s="1629"/>
      <c r="G2498" s="1630"/>
    </row>
    <row r="2499" spans="1:7">
      <c r="A2499" s="211" t="s">
        <v>1488</v>
      </c>
      <c r="B2499" s="210" t="s">
        <v>1951</v>
      </c>
      <c r="C2499" s="212" t="s">
        <v>1339</v>
      </c>
      <c r="D2499" s="210" t="s">
        <v>28</v>
      </c>
      <c r="E2499" s="626">
        <v>13</v>
      </c>
      <c r="F2499" s="1055"/>
      <c r="G2499" s="756">
        <f>F2499*E2499</f>
        <v>0</v>
      </c>
    </row>
    <row r="2500" spans="1:7" ht="15" customHeight="1" thickBot="1">
      <c r="A2500" s="1399" t="s">
        <v>1342</v>
      </c>
      <c r="B2500" s="1400"/>
      <c r="C2500" s="1400"/>
      <c r="D2500" s="1400"/>
      <c r="E2500" s="1400"/>
      <c r="F2500" s="1724"/>
      <c r="G2500" s="777">
        <f>G2499+G2497</f>
        <v>0</v>
      </c>
    </row>
    <row r="2501" spans="1:7" ht="16.5" customHeight="1">
      <c r="A2501" s="1725" t="s">
        <v>1343</v>
      </c>
      <c r="B2501" s="1726"/>
      <c r="C2501" s="1726"/>
      <c r="D2501" s="1726"/>
      <c r="E2501" s="1726"/>
      <c r="F2501" s="1726"/>
      <c r="G2501" s="1727"/>
    </row>
    <row r="2502" spans="1:7">
      <c r="A2502" s="841"/>
      <c r="B2502" s="843" t="s">
        <v>452</v>
      </c>
      <c r="C2502" s="1734" t="s">
        <v>1344</v>
      </c>
      <c r="D2502" s="1735"/>
      <c r="E2502" s="1735"/>
      <c r="F2502" s="1735"/>
      <c r="G2502" s="1736"/>
    </row>
    <row r="2503" spans="1:7">
      <c r="A2503" s="841"/>
      <c r="B2503" s="842" t="s">
        <v>1273</v>
      </c>
      <c r="C2503" s="1737" t="s">
        <v>1274</v>
      </c>
      <c r="D2503" s="1738"/>
      <c r="E2503" s="1738"/>
      <c r="F2503" s="1738"/>
      <c r="G2503" s="1739"/>
    </row>
    <row r="2504" spans="1:7">
      <c r="A2504" s="211" t="s">
        <v>1489</v>
      </c>
      <c r="B2504" s="210" t="s">
        <v>1952</v>
      </c>
      <c r="C2504" s="212" t="s">
        <v>676</v>
      </c>
      <c r="D2504" s="213" t="s">
        <v>28</v>
      </c>
      <c r="E2504" s="626">
        <v>92</v>
      </c>
      <c r="F2504" s="1055"/>
      <c r="G2504" s="756">
        <f>F2504*E2504</f>
        <v>0</v>
      </c>
    </row>
    <row r="2505" spans="1:7">
      <c r="A2505" s="841"/>
      <c r="B2505" s="842" t="s">
        <v>663</v>
      </c>
      <c r="C2505" s="1723" t="s">
        <v>1722</v>
      </c>
      <c r="D2505" s="1629"/>
      <c r="E2505" s="1629"/>
      <c r="F2505" s="1629"/>
      <c r="G2505" s="1630"/>
    </row>
    <row r="2506" spans="1:7" ht="15" customHeight="1">
      <c r="A2506" s="211" t="s">
        <v>1490</v>
      </c>
      <c r="B2506" s="210" t="s">
        <v>1951</v>
      </c>
      <c r="C2506" s="212" t="s">
        <v>1345</v>
      </c>
      <c r="D2506" s="213" t="s">
        <v>28</v>
      </c>
      <c r="E2506" s="627">
        <v>91</v>
      </c>
      <c r="F2506" s="1055"/>
      <c r="G2506" s="756">
        <f>F2506*E2506</f>
        <v>0</v>
      </c>
    </row>
    <row r="2507" spans="1:7">
      <c r="A2507" s="841"/>
      <c r="B2507" s="842" t="s">
        <v>1276</v>
      </c>
      <c r="C2507" s="1723" t="s">
        <v>1277</v>
      </c>
      <c r="D2507" s="1629"/>
      <c r="E2507" s="1629"/>
      <c r="F2507" s="1629"/>
      <c r="G2507" s="1630"/>
    </row>
    <row r="2508" spans="1:7" ht="25.5">
      <c r="A2508" s="211" t="s">
        <v>1491</v>
      </c>
      <c r="B2508" s="210" t="s">
        <v>1951</v>
      </c>
      <c r="C2508" s="212" t="s">
        <v>1346</v>
      </c>
      <c r="D2508" s="210" t="s">
        <v>28</v>
      </c>
      <c r="E2508" s="626">
        <v>69</v>
      </c>
      <c r="F2508" s="1055"/>
      <c r="G2508" s="756">
        <f>F2508*E2508</f>
        <v>0</v>
      </c>
    </row>
    <row r="2509" spans="1:7">
      <c r="A2509" s="211" t="s">
        <v>1492</v>
      </c>
      <c r="B2509" s="210" t="s">
        <v>1951</v>
      </c>
      <c r="C2509" s="212" t="s">
        <v>1347</v>
      </c>
      <c r="D2509" s="210" t="s">
        <v>28</v>
      </c>
      <c r="E2509" s="626">
        <v>23</v>
      </c>
      <c r="F2509" s="1055"/>
      <c r="G2509" s="756">
        <f t="shared" ref="G2509:G2516" si="98">F2509*E2509</f>
        <v>0</v>
      </c>
    </row>
    <row r="2510" spans="1:7">
      <c r="A2510" s="211" t="s">
        <v>1493</v>
      </c>
      <c r="B2510" s="210" t="s">
        <v>1951</v>
      </c>
      <c r="C2510" s="212" t="s">
        <v>1348</v>
      </c>
      <c r="D2510" s="210" t="s">
        <v>28</v>
      </c>
      <c r="E2510" s="626">
        <f>23+6</f>
        <v>29</v>
      </c>
      <c r="F2510" s="1055"/>
      <c r="G2510" s="756">
        <f t="shared" si="98"/>
        <v>0</v>
      </c>
    </row>
    <row r="2511" spans="1:7">
      <c r="A2511" s="211" t="s">
        <v>1494</v>
      </c>
      <c r="B2511" s="210" t="s">
        <v>1951</v>
      </c>
      <c r="C2511" s="215" t="s">
        <v>1349</v>
      </c>
      <c r="D2511" s="210" t="s">
        <v>28</v>
      </c>
      <c r="E2511" s="626">
        <v>57</v>
      </c>
      <c r="F2511" s="1055"/>
      <c r="G2511" s="756">
        <f t="shared" si="98"/>
        <v>0</v>
      </c>
    </row>
    <row r="2512" spans="1:7">
      <c r="A2512" s="211" t="s">
        <v>1495</v>
      </c>
      <c r="B2512" s="210" t="s">
        <v>1951</v>
      </c>
      <c r="C2512" s="215" t="s">
        <v>1350</v>
      </c>
      <c r="D2512" s="210" t="s">
        <v>28</v>
      </c>
      <c r="E2512" s="626">
        <v>20</v>
      </c>
      <c r="F2512" s="1055"/>
      <c r="G2512" s="756">
        <f t="shared" si="98"/>
        <v>0</v>
      </c>
    </row>
    <row r="2513" spans="1:7">
      <c r="A2513" s="211" t="s">
        <v>1496</v>
      </c>
      <c r="B2513" s="210" t="s">
        <v>1951</v>
      </c>
      <c r="C2513" s="212" t="s">
        <v>1351</v>
      </c>
      <c r="D2513" s="210" t="s">
        <v>149</v>
      </c>
      <c r="E2513" s="626">
        <v>2</v>
      </c>
      <c r="F2513" s="1055"/>
      <c r="G2513" s="756">
        <f t="shared" si="98"/>
        <v>0</v>
      </c>
    </row>
    <row r="2514" spans="1:7">
      <c r="A2514" s="211" t="s">
        <v>1497</v>
      </c>
      <c r="B2514" s="210" t="s">
        <v>1951</v>
      </c>
      <c r="C2514" s="212" t="s">
        <v>1352</v>
      </c>
      <c r="D2514" s="210" t="s">
        <v>32</v>
      </c>
      <c r="E2514" s="213">
        <v>1</v>
      </c>
      <c r="F2514" s="1055"/>
      <c r="G2514" s="756">
        <f t="shared" si="98"/>
        <v>0</v>
      </c>
    </row>
    <row r="2515" spans="1:7">
      <c r="A2515" s="211" t="s">
        <v>1498</v>
      </c>
      <c r="B2515" s="210" t="s">
        <v>1951</v>
      </c>
      <c r="C2515" s="212" t="s">
        <v>1284</v>
      </c>
      <c r="D2515" s="210" t="s">
        <v>1723</v>
      </c>
      <c r="E2515" s="213">
        <f>0.08*E2508</f>
        <v>5.5200000000000005</v>
      </c>
      <c r="F2515" s="1055"/>
      <c r="G2515" s="756">
        <f t="shared" si="98"/>
        <v>0</v>
      </c>
    </row>
    <row r="2516" spans="1:7">
      <c r="A2516" s="211" t="s">
        <v>1499</v>
      </c>
      <c r="B2516" s="210" t="s">
        <v>1951</v>
      </c>
      <c r="C2516" s="212" t="s">
        <v>1285</v>
      </c>
      <c r="D2516" s="210" t="s">
        <v>1723</v>
      </c>
      <c r="E2516" s="213">
        <f>0.08*E2508</f>
        <v>5.5200000000000005</v>
      </c>
      <c r="F2516" s="1055"/>
      <c r="G2516" s="756">
        <f t="shared" si="98"/>
        <v>0</v>
      </c>
    </row>
    <row r="2517" spans="1:7" ht="15" customHeight="1" thickBot="1">
      <c r="A2517" s="1399" t="s">
        <v>1353</v>
      </c>
      <c r="B2517" s="1400"/>
      <c r="C2517" s="1400"/>
      <c r="D2517" s="1400"/>
      <c r="E2517" s="1400"/>
      <c r="F2517" s="1724"/>
      <c r="G2517" s="777">
        <f>SUM(G2508:G2516)+G2506+G2504</f>
        <v>0</v>
      </c>
    </row>
    <row r="2518" spans="1:7">
      <c r="A2518" s="1725" t="s">
        <v>1354</v>
      </c>
      <c r="B2518" s="1726"/>
      <c r="C2518" s="1726"/>
      <c r="D2518" s="1726"/>
      <c r="E2518" s="1726"/>
      <c r="F2518" s="1726"/>
      <c r="G2518" s="1727"/>
    </row>
    <row r="2519" spans="1:7">
      <c r="A2519" s="841"/>
      <c r="B2519" s="843" t="s">
        <v>452</v>
      </c>
      <c r="C2519" s="1723" t="s">
        <v>1344</v>
      </c>
      <c r="D2519" s="1629"/>
      <c r="E2519" s="1629"/>
      <c r="F2519" s="1629"/>
      <c r="G2519" s="1630"/>
    </row>
    <row r="2520" spans="1:7">
      <c r="A2520" s="841"/>
      <c r="B2520" s="842" t="s">
        <v>1273</v>
      </c>
      <c r="C2520" s="1723" t="s">
        <v>1274</v>
      </c>
      <c r="D2520" s="1629"/>
      <c r="E2520" s="1629"/>
      <c r="F2520" s="1629"/>
      <c r="G2520" s="1630"/>
    </row>
    <row r="2521" spans="1:7">
      <c r="A2521" s="211" t="s">
        <v>1500</v>
      </c>
      <c r="B2521" s="210" t="s">
        <v>1952</v>
      </c>
      <c r="C2521" s="212" t="s">
        <v>676</v>
      </c>
      <c r="D2521" s="213" t="s">
        <v>28</v>
      </c>
      <c r="E2521" s="626">
        <v>47</v>
      </c>
      <c r="F2521" s="1055"/>
      <c r="G2521" s="756">
        <f>F2521*E2521</f>
        <v>0</v>
      </c>
    </row>
    <row r="2522" spans="1:7">
      <c r="A2522" s="841"/>
      <c r="B2522" s="842" t="s">
        <v>663</v>
      </c>
      <c r="C2522" s="1723" t="s">
        <v>1722</v>
      </c>
      <c r="D2522" s="1629"/>
      <c r="E2522" s="1629"/>
      <c r="F2522" s="1629"/>
      <c r="G2522" s="1630"/>
    </row>
    <row r="2523" spans="1:7" ht="15" customHeight="1">
      <c r="A2523" s="211" t="s">
        <v>1501</v>
      </c>
      <c r="B2523" s="210" t="s">
        <v>1951</v>
      </c>
      <c r="C2523" s="212" t="s">
        <v>1355</v>
      </c>
      <c r="D2523" s="213" t="s">
        <v>28</v>
      </c>
      <c r="E2523" s="627">
        <v>47</v>
      </c>
      <c r="F2523" s="1055"/>
      <c r="G2523" s="756">
        <f>F2523*E2523</f>
        <v>0</v>
      </c>
    </row>
    <row r="2524" spans="1:7">
      <c r="A2524" s="841"/>
      <c r="B2524" s="842" t="s">
        <v>1276</v>
      </c>
      <c r="C2524" s="1723" t="s">
        <v>1277</v>
      </c>
      <c r="D2524" s="1629"/>
      <c r="E2524" s="1629"/>
      <c r="F2524" s="1629"/>
      <c r="G2524" s="1630"/>
    </row>
    <row r="2525" spans="1:7" ht="25.5">
      <c r="A2525" s="211" t="s">
        <v>1502</v>
      </c>
      <c r="B2525" s="210" t="s">
        <v>1951</v>
      </c>
      <c r="C2525" s="212" t="s">
        <v>1346</v>
      </c>
      <c r="D2525" s="210" t="s">
        <v>28</v>
      </c>
      <c r="E2525" s="626">
        <v>14</v>
      </c>
      <c r="F2525" s="1055"/>
      <c r="G2525" s="756">
        <f>F2525*E2525</f>
        <v>0</v>
      </c>
    </row>
    <row r="2526" spans="1:7">
      <c r="A2526" s="211" t="s">
        <v>1503</v>
      </c>
      <c r="B2526" s="210" t="s">
        <v>1951</v>
      </c>
      <c r="C2526" s="212" t="s">
        <v>1347</v>
      </c>
      <c r="D2526" s="210" t="s">
        <v>28</v>
      </c>
      <c r="E2526" s="626">
        <v>33</v>
      </c>
      <c r="F2526" s="1055"/>
      <c r="G2526" s="756">
        <f t="shared" ref="G2526:G2532" si="99">F2526*E2526</f>
        <v>0</v>
      </c>
    </row>
    <row r="2527" spans="1:7">
      <c r="A2527" s="211" t="s">
        <v>1504</v>
      </c>
      <c r="B2527" s="210" t="s">
        <v>1951</v>
      </c>
      <c r="C2527" s="212" t="s">
        <v>1348</v>
      </c>
      <c r="D2527" s="210" t="s">
        <v>28</v>
      </c>
      <c r="E2527" s="626">
        <f>33+6</f>
        <v>39</v>
      </c>
      <c r="F2527" s="1055"/>
      <c r="G2527" s="756">
        <f t="shared" si="99"/>
        <v>0</v>
      </c>
    </row>
    <row r="2528" spans="1:7">
      <c r="A2528" s="211" t="s">
        <v>1505</v>
      </c>
      <c r="B2528" s="210" t="s">
        <v>1951</v>
      </c>
      <c r="C2528" s="215" t="s">
        <v>1349</v>
      </c>
      <c r="D2528" s="210" t="s">
        <v>28</v>
      </c>
      <c r="E2528" s="626">
        <v>17</v>
      </c>
      <c r="F2528" s="1055"/>
      <c r="G2528" s="756">
        <f t="shared" si="99"/>
        <v>0</v>
      </c>
    </row>
    <row r="2529" spans="1:7">
      <c r="A2529" s="211" t="s">
        <v>1506</v>
      </c>
      <c r="B2529" s="210" t="s">
        <v>1951</v>
      </c>
      <c r="C2529" s="212" t="s">
        <v>1356</v>
      </c>
      <c r="D2529" s="210" t="s">
        <v>149</v>
      </c>
      <c r="E2529" s="626">
        <v>2</v>
      </c>
      <c r="F2529" s="1055"/>
      <c r="G2529" s="756">
        <f t="shared" si="99"/>
        <v>0</v>
      </c>
    </row>
    <row r="2530" spans="1:7">
      <c r="A2530" s="211" t="s">
        <v>1507</v>
      </c>
      <c r="B2530" s="210" t="s">
        <v>1951</v>
      </c>
      <c r="C2530" s="212" t="s">
        <v>1352</v>
      </c>
      <c r="D2530" s="210" t="s">
        <v>32</v>
      </c>
      <c r="E2530" s="626">
        <v>1</v>
      </c>
      <c r="F2530" s="1055"/>
      <c r="G2530" s="756">
        <f t="shared" si="99"/>
        <v>0</v>
      </c>
    </row>
    <row r="2531" spans="1:7">
      <c r="A2531" s="211" t="s">
        <v>1508</v>
      </c>
      <c r="B2531" s="210" t="s">
        <v>1951</v>
      </c>
      <c r="C2531" s="212" t="s">
        <v>1284</v>
      </c>
      <c r="D2531" s="210" t="s">
        <v>1723</v>
      </c>
      <c r="E2531" s="626">
        <f>0.08*E2525</f>
        <v>1.1200000000000001</v>
      </c>
      <c r="F2531" s="1055"/>
      <c r="G2531" s="756">
        <f t="shared" si="99"/>
        <v>0</v>
      </c>
    </row>
    <row r="2532" spans="1:7">
      <c r="A2532" s="211" t="s">
        <v>1509</v>
      </c>
      <c r="B2532" s="210" t="s">
        <v>1951</v>
      </c>
      <c r="C2532" s="212" t="s">
        <v>1285</v>
      </c>
      <c r="D2532" s="210" t="s">
        <v>1723</v>
      </c>
      <c r="E2532" s="626">
        <f>0.08*E2525</f>
        <v>1.1200000000000001</v>
      </c>
      <c r="F2532" s="1055"/>
      <c r="G2532" s="756">
        <f t="shared" si="99"/>
        <v>0</v>
      </c>
    </row>
    <row r="2533" spans="1:7" ht="15" customHeight="1" thickBot="1">
      <c r="A2533" s="1399" t="s">
        <v>1357</v>
      </c>
      <c r="B2533" s="1400"/>
      <c r="C2533" s="1400"/>
      <c r="D2533" s="1400"/>
      <c r="E2533" s="1400"/>
      <c r="F2533" s="1724"/>
      <c r="G2533" s="777">
        <f>SUM(G2525:G2532)+G2523+G2521</f>
        <v>0</v>
      </c>
    </row>
    <row r="2534" spans="1:7" ht="15" customHeight="1">
      <c r="A2534" s="1731" t="s">
        <v>1358</v>
      </c>
      <c r="B2534" s="1732"/>
      <c r="C2534" s="1732"/>
      <c r="D2534" s="1732"/>
      <c r="E2534" s="1732"/>
      <c r="F2534" s="1732"/>
      <c r="G2534" s="1733"/>
    </row>
    <row r="2535" spans="1:7" ht="15" customHeight="1">
      <c r="A2535" s="841"/>
      <c r="B2535" s="843" t="s">
        <v>452</v>
      </c>
      <c r="C2535" s="1723" t="s">
        <v>1344</v>
      </c>
      <c r="D2535" s="1629"/>
      <c r="E2535" s="1629"/>
      <c r="F2535" s="1629"/>
      <c r="G2535" s="1630"/>
    </row>
    <row r="2536" spans="1:7" ht="15" customHeight="1">
      <c r="A2536" s="841"/>
      <c r="B2536" s="842" t="s">
        <v>1273</v>
      </c>
      <c r="C2536" s="1723" t="s">
        <v>1274</v>
      </c>
      <c r="D2536" s="1629"/>
      <c r="E2536" s="1629"/>
      <c r="F2536" s="1629"/>
      <c r="G2536" s="1630"/>
    </row>
    <row r="2537" spans="1:7">
      <c r="A2537" s="211" t="s">
        <v>1510</v>
      </c>
      <c r="B2537" s="210" t="s">
        <v>1952</v>
      </c>
      <c r="C2537" s="216" t="s">
        <v>676</v>
      </c>
      <c r="D2537" s="217" t="s">
        <v>28</v>
      </c>
      <c r="E2537" s="217">
        <v>37</v>
      </c>
      <c r="F2537" s="1055"/>
      <c r="G2537" s="756">
        <f>F2537*E2537</f>
        <v>0</v>
      </c>
    </row>
    <row r="2538" spans="1:7" ht="15" customHeight="1">
      <c r="A2538" s="841"/>
      <c r="B2538" s="842" t="s">
        <v>663</v>
      </c>
      <c r="C2538" s="1723" t="s">
        <v>1722</v>
      </c>
      <c r="D2538" s="1629"/>
      <c r="E2538" s="1629"/>
      <c r="F2538" s="1629"/>
      <c r="G2538" s="1630"/>
    </row>
    <row r="2539" spans="1:7" ht="15" customHeight="1">
      <c r="A2539" s="211" t="s">
        <v>1511</v>
      </c>
      <c r="B2539" s="210" t="s">
        <v>1951</v>
      </c>
      <c r="C2539" s="212" t="s">
        <v>1359</v>
      </c>
      <c r="D2539" s="213" t="s">
        <v>28</v>
      </c>
      <c r="E2539" s="174">
        <v>40</v>
      </c>
      <c r="F2539" s="1055"/>
      <c r="G2539" s="756">
        <f>F2539*E2539</f>
        <v>0</v>
      </c>
    </row>
    <row r="2540" spans="1:7" ht="15" customHeight="1">
      <c r="A2540" s="841"/>
      <c r="B2540" s="842" t="s">
        <v>1276</v>
      </c>
      <c r="C2540" s="1723" t="s">
        <v>1277</v>
      </c>
      <c r="D2540" s="1629"/>
      <c r="E2540" s="1629"/>
      <c r="F2540" s="1629"/>
      <c r="G2540" s="1630"/>
    </row>
    <row r="2541" spans="1:7" ht="25.5">
      <c r="A2541" s="211" t="s">
        <v>1512</v>
      </c>
      <c r="B2541" s="210" t="s">
        <v>1951</v>
      </c>
      <c r="C2541" s="212" t="s">
        <v>1346</v>
      </c>
      <c r="D2541" s="210" t="s">
        <v>28</v>
      </c>
      <c r="E2541" s="213">
        <v>12</v>
      </c>
      <c r="F2541" s="1055"/>
      <c r="G2541" s="756">
        <f>F2541*E2541</f>
        <v>0</v>
      </c>
    </row>
    <row r="2542" spans="1:7">
      <c r="A2542" s="211" t="s">
        <v>1513</v>
      </c>
      <c r="B2542" s="210" t="s">
        <v>1951</v>
      </c>
      <c r="C2542" s="212" t="s">
        <v>1360</v>
      </c>
      <c r="D2542" s="210" t="s">
        <v>28</v>
      </c>
      <c r="E2542" s="213">
        <v>31</v>
      </c>
      <c r="F2542" s="1055"/>
      <c r="G2542" s="756">
        <f t="shared" ref="G2542:G2549" si="100">F2542*E2542</f>
        <v>0</v>
      </c>
    </row>
    <row r="2543" spans="1:7">
      <c r="A2543" s="211" t="s">
        <v>1514</v>
      </c>
      <c r="B2543" s="210" t="s">
        <v>1951</v>
      </c>
      <c r="C2543" s="212" t="s">
        <v>1361</v>
      </c>
      <c r="D2543" s="210" t="s">
        <v>28</v>
      </c>
      <c r="E2543" s="213">
        <v>37</v>
      </c>
      <c r="F2543" s="1055"/>
      <c r="G2543" s="756">
        <f t="shared" si="100"/>
        <v>0</v>
      </c>
    </row>
    <row r="2544" spans="1:7">
      <c r="A2544" s="211" t="s">
        <v>1515</v>
      </c>
      <c r="B2544" s="210" t="s">
        <v>1951</v>
      </c>
      <c r="C2544" s="212" t="s">
        <v>1364</v>
      </c>
      <c r="D2544" s="210" t="s">
        <v>28</v>
      </c>
      <c r="E2544" s="213">
        <v>6</v>
      </c>
      <c r="F2544" s="1055"/>
      <c r="G2544" s="756">
        <f t="shared" si="100"/>
        <v>0</v>
      </c>
    </row>
    <row r="2545" spans="1:7">
      <c r="A2545" s="211" t="s">
        <v>1516</v>
      </c>
      <c r="B2545" s="210" t="s">
        <v>1951</v>
      </c>
      <c r="C2545" s="212" t="s">
        <v>1365</v>
      </c>
      <c r="D2545" s="210" t="s">
        <v>28</v>
      </c>
      <c r="E2545" s="213">
        <v>5</v>
      </c>
      <c r="F2545" s="1055"/>
      <c r="G2545" s="756">
        <f t="shared" si="100"/>
        <v>0</v>
      </c>
    </row>
    <row r="2546" spans="1:7">
      <c r="A2546" s="211" t="s">
        <v>1517</v>
      </c>
      <c r="B2546" s="210" t="s">
        <v>1951</v>
      </c>
      <c r="C2546" s="215" t="s">
        <v>1366</v>
      </c>
      <c r="D2546" s="210" t="s">
        <v>149</v>
      </c>
      <c r="E2546" s="213">
        <v>2</v>
      </c>
      <c r="F2546" s="1055"/>
      <c r="G2546" s="756">
        <f t="shared" si="100"/>
        <v>0</v>
      </c>
    </row>
    <row r="2547" spans="1:7">
      <c r="A2547" s="1180" t="s">
        <v>1518</v>
      </c>
      <c r="B2547" s="1162" t="s">
        <v>1951</v>
      </c>
      <c r="C2547" s="1181" t="s">
        <v>1352</v>
      </c>
      <c r="D2547" s="1162" t="s">
        <v>32</v>
      </c>
      <c r="E2547" s="1162">
        <v>1</v>
      </c>
      <c r="F2547" s="1055"/>
      <c r="G2547" s="756">
        <f t="shared" si="100"/>
        <v>0</v>
      </c>
    </row>
    <row r="2548" spans="1:7">
      <c r="A2548" s="211" t="s">
        <v>1519</v>
      </c>
      <c r="B2548" s="210" t="s">
        <v>1951</v>
      </c>
      <c r="C2548" s="212" t="s">
        <v>1284</v>
      </c>
      <c r="D2548" s="210" t="s">
        <v>633</v>
      </c>
      <c r="E2548" s="213">
        <v>0.96</v>
      </c>
      <c r="F2548" s="1055"/>
      <c r="G2548" s="756">
        <f t="shared" si="100"/>
        <v>0</v>
      </c>
    </row>
    <row r="2549" spans="1:7">
      <c r="A2549" s="211" t="s">
        <v>1520</v>
      </c>
      <c r="B2549" s="210" t="s">
        <v>1951</v>
      </c>
      <c r="C2549" s="212" t="s">
        <v>1285</v>
      </c>
      <c r="D2549" s="210" t="s">
        <v>633</v>
      </c>
      <c r="E2549" s="213">
        <v>0.96</v>
      </c>
      <c r="F2549" s="1055"/>
      <c r="G2549" s="756">
        <f t="shared" si="100"/>
        <v>0</v>
      </c>
    </row>
    <row r="2550" spans="1:7" ht="15.75" thickBot="1">
      <c r="A2550" s="1399" t="s">
        <v>1367</v>
      </c>
      <c r="B2550" s="1400"/>
      <c r="C2550" s="1400"/>
      <c r="D2550" s="1400"/>
      <c r="E2550" s="1400"/>
      <c r="F2550" s="1724"/>
      <c r="G2550" s="777">
        <f>SUM(G2541:G2549)+G2539+G2537</f>
        <v>0</v>
      </c>
    </row>
    <row r="2551" spans="1:7" ht="15" customHeight="1">
      <c r="A2551" s="1731" t="s">
        <v>1358</v>
      </c>
      <c r="B2551" s="1732"/>
      <c r="C2551" s="1732"/>
      <c r="D2551" s="1732"/>
      <c r="E2551" s="1732"/>
      <c r="F2551" s="1732"/>
      <c r="G2551" s="1733"/>
    </row>
    <row r="2552" spans="1:7" ht="15" customHeight="1">
      <c r="A2552" s="841"/>
      <c r="B2552" s="843" t="s">
        <v>452</v>
      </c>
      <c r="C2552" s="1723" t="s">
        <v>1344</v>
      </c>
      <c r="D2552" s="1629"/>
      <c r="E2552" s="1629"/>
      <c r="F2552" s="1629"/>
      <c r="G2552" s="1630"/>
    </row>
    <row r="2553" spans="1:7" ht="15" customHeight="1">
      <c r="A2553" s="841"/>
      <c r="B2553" s="842" t="s">
        <v>663</v>
      </c>
      <c r="C2553" s="1723" t="s">
        <v>1722</v>
      </c>
      <c r="D2553" s="1629"/>
      <c r="E2553" s="1629"/>
      <c r="F2553" s="1629"/>
      <c r="G2553" s="1630"/>
    </row>
    <row r="2554" spans="1:7" ht="15" customHeight="1">
      <c r="A2554" s="211" t="s">
        <v>1521</v>
      </c>
      <c r="B2554" s="210" t="s">
        <v>1951</v>
      </c>
      <c r="C2554" s="212" t="s">
        <v>1359</v>
      </c>
      <c r="D2554" s="213" t="s">
        <v>28</v>
      </c>
      <c r="E2554" s="174">
        <v>40</v>
      </c>
      <c r="F2554" s="1055"/>
      <c r="G2554" s="756">
        <f>F2554*E2554</f>
        <v>0</v>
      </c>
    </row>
    <row r="2555" spans="1:7" ht="15" customHeight="1">
      <c r="A2555" s="841"/>
      <c r="B2555" s="842" t="s">
        <v>1276</v>
      </c>
      <c r="C2555" s="1723" t="s">
        <v>1277</v>
      </c>
      <c r="D2555" s="1629"/>
      <c r="E2555" s="1629"/>
      <c r="F2555" s="1629"/>
      <c r="G2555" s="1630"/>
    </row>
    <row r="2556" spans="1:7" ht="25.5">
      <c r="A2556" s="211" t="s">
        <v>1522</v>
      </c>
      <c r="B2556" s="210" t="s">
        <v>1951</v>
      </c>
      <c r="C2556" s="212" t="s">
        <v>1346</v>
      </c>
      <c r="D2556" s="210" t="s">
        <v>28</v>
      </c>
      <c r="E2556" s="213">
        <v>12</v>
      </c>
      <c r="F2556" s="1055"/>
      <c r="G2556" s="756">
        <f>F2556*E2556</f>
        <v>0</v>
      </c>
    </row>
    <row r="2557" spans="1:7">
      <c r="A2557" s="211" t="s">
        <v>1523</v>
      </c>
      <c r="B2557" s="210" t="s">
        <v>1951</v>
      </c>
      <c r="C2557" s="212" t="s">
        <v>1362</v>
      </c>
      <c r="D2557" s="210" t="s">
        <v>28</v>
      </c>
      <c r="E2557" s="213">
        <v>31</v>
      </c>
      <c r="F2557" s="1055"/>
      <c r="G2557" s="756">
        <f t="shared" ref="G2557:G2564" si="101">F2557*E2557</f>
        <v>0</v>
      </c>
    </row>
    <row r="2558" spans="1:7">
      <c r="A2558" s="211" t="s">
        <v>1524</v>
      </c>
      <c r="B2558" s="210" t="s">
        <v>1951</v>
      </c>
      <c r="C2558" s="212" t="s">
        <v>1363</v>
      </c>
      <c r="D2558" s="210" t="s">
        <v>28</v>
      </c>
      <c r="E2558" s="213">
        <v>37</v>
      </c>
      <c r="F2558" s="1055"/>
      <c r="G2558" s="756">
        <f t="shared" si="101"/>
        <v>0</v>
      </c>
    </row>
    <row r="2559" spans="1:7">
      <c r="A2559" s="211" t="s">
        <v>1525</v>
      </c>
      <c r="B2559" s="210" t="s">
        <v>1951</v>
      </c>
      <c r="C2559" s="212" t="s">
        <v>1364</v>
      </c>
      <c r="D2559" s="210" t="s">
        <v>28</v>
      </c>
      <c r="E2559" s="213">
        <v>6</v>
      </c>
      <c r="F2559" s="1055"/>
      <c r="G2559" s="756">
        <f t="shared" si="101"/>
        <v>0</v>
      </c>
    </row>
    <row r="2560" spans="1:7">
      <c r="A2560" s="211" t="s">
        <v>1526</v>
      </c>
      <c r="B2560" s="210" t="s">
        <v>1951</v>
      </c>
      <c r="C2560" s="212" t="s">
        <v>1365</v>
      </c>
      <c r="D2560" s="210" t="s">
        <v>28</v>
      </c>
      <c r="E2560" s="213">
        <v>5</v>
      </c>
      <c r="F2560" s="1055"/>
      <c r="G2560" s="756">
        <f t="shared" si="101"/>
        <v>0</v>
      </c>
    </row>
    <row r="2561" spans="1:7">
      <c r="A2561" s="211" t="s">
        <v>1527</v>
      </c>
      <c r="B2561" s="210" t="s">
        <v>1951</v>
      </c>
      <c r="C2561" s="215" t="s">
        <v>1366</v>
      </c>
      <c r="D2561" s="210" t="s">
        <v>149</v>
      </c>
      <c r="E2561" s="213">
        <v>2</v>
      </c>
      <c r="F2561" s="1055"/>
      <c r="G2561" s="756">
        <f t="shared" si="101"/>
        <v>0</v>
      </c>
    </row>
    <row r="2562" spans="1:7">
      <c r="A2562" s="1180" t="s">
        <v>1528</v>
      </c>
      <c r="B2562" s="1162" t="s">
        <v>1951</v>
      </c>
      <c r="C2562" s="1181" t="s">
        <v>1352</v>
      </c>
      <c r="D2562" s="1162" t="s">
        <v>32</v>
      </c>
      <c r="E2562" s="1162">
        <v>1</v>
      </c>
      <c r="F2562" s="1055"/>
      <c r="G2562" s="756">
        <f t="shared" si="101"/>
        <v>0</v>
      </c>
    </row>
    <row r="2563" spans="1:7">
      <c r="A2563" s="211" t="s">
        <v>1529</v>
      </c>
      <c r="B2563" s="210" t="s">
        <v>1951</v>
      </c>
      <c r="C2563" s="212" t="s">
        <v>1284</v>
      </c>
      <c r="D2563" s="210" t="s">
        <v>633</v>
      </c>
      <c r="E2563" s="213">
        <v>0.96</v>
      </c>
      <c r="F2563" s="1055"/>
      <c r="G2563" s="756">
        <f t="shared" si="101"/>
        <v>0</v>
      </c>
    </row>
    <row r="2564" spans="1:7">
      <c r="A2564" s="211" t="s">
        <v>1530</v>
      </c>
      <c r="B2564" s="210" t="s">
        <v>1951</v>
      </c>
      <c r="C2564" s="212" t="s">
        <v>1285</v>
      </c>
      <c r="D2564" s="210" t="s">
        <v>633</v>
      </c>
      <c r="E2564" s="213">
        <v>0.96</v>
      </c>
      <c r="F2564" s="1055"/>
      <c r="G2564" s="756">
        <f t="shared" si="101"/>
        <v>0</v>
      </c>
    </row>
    <row r="2565" spans="1:7" ht="15.75" thickBot="1">
      <c r="A2565" s="1399" t="s">
        <v>1367</v>
      </c>
      <c r="B2565" s="1400"/>
      <c r="C2565" s="1400"/>
      <c r="D2565" s="1400"/>
      <c r="E2565" s="1400"/>
      <c r="F2565" s="1724"/>
      <c r="G2565" s="777">
        <f>SUM(G2556:G2564)+G2554</f>
        <v>0</v>
      </c>
    </row>
    <row r="2566" spans="1:7">
      <c r="A2566" s="1725" t="s">
        <v>1368</v>
      </c>
      <c r="B2566" s="1726"/>
      <c r="C2566" s="1726"/>
      <c r="D2566" s="1726"/>
      <c r="E2566" s="1726"/>
      <c r="F2566" s="1726"/>
      <c r="G2566" s="1727"/>
    </row>
    <row r="2567" spans="1:7">
      <c r="A2567" s="841"/>
      <c r="B2567" s="843" t="s">
        <v>452</v>
      </c>
      <c r="C2567" s="1723" t="s">
        <v>1344</v>
      </c>
      <c r="D2567" s="1629"/>
      <c r="E2567" s="1629"/>
      <c r="F2567" s="1629"/>
      <c r="G2567" s="1630"/>
    </row>
    <row r="2568" spans="1:7">
      <c r="A2568" s="841"/>
      <c r="B2568" s="842" t="s">
        <v>1273</v>
      </c>
      <c r="C2568" s="1723" t="s">
        <v>1274</v>
      </c>
      <c r="D2568" s="1629"/>
      <c r="E2568" s="1629"/>
      <c r="F2568" s="1629"/>
      <c r="G2568" s="1630"/>
    </row>
    <row r="2569" spans="1:7">
      <c r="A2569" s="211" t="s">
        <v>1531</v>
      </c>
      <c r="B2569" s="210" t="s">
        <v>1952</v>
      </c>
      <c r="C2569" s="212" t="s">
        <v>676</v>
      </c>
      <c r="D2569" s="213" t="s">
        <v>28</v>
      </c>
      <c r="E2569" s="213">
        <v>45</v>
      </c>
      <c r="F2569" s="1055"/>
      <c r="G2569" s="756">
        <f>F2569*E2569</f>
        <v>0</v>
      </c>
    </row>
    <row r="2570" spans="1:7">
      <c r="A2570" s="841"/>
      <c r="B2570" s="842" t="s">
        <v>663</v>
      </c>
      <c r="C2570" s="1723" t="s">
        <v>1722</v>
      </c>
      <c r="D2570" s="1629"/>
      <c r="E2570" s="1629"/>
      <c r="F2570" s="1629"/>
      <c r="G2570" s="1630"/>
    </row>
    <row r="2571" spans="1:7" ht="15" customHeight="1">
      <c r="A2571" s="211" t="s">
        <v>1532</v>
      </c>
      <c r="B2571" s="210" t="s">
        <v>1951</v>
      </c>
      <c r="C2571" s="212" t="s">
        <v>1345</v>
      </c>
      <c r="D2571" s="213" t="s">
        <v>28</v>
      </c>
      <c r="E2571" s="174">
        <v>47</v>
      </c>
      <c r="F2571" s="1055"/>
      <c r="G2571" s="756">
        <f>F2571*E2571</f>
        <v>0</v>
      </c>
    </row>
    <row r="2572" spans="1:7">
      <c r="A2572" s="841"/>
      <c r="B2572" s="842" t="s">
        <v>1276</v>
      </c>
      <c r="C2572" s="1723" t="s">
        <v>1277</v>
      </c>
      <c r="D2572" s="1629"/>
      <c r="E2572" s="1629"/>
      <c r="F2572" s="1629"/>
      <c r="G2572" s="1630"/>
    </row>
    <row r="2573" spans="1:7" ht="25.5">
      <c r="A2573" s="211" t="s">
        <v>1747</v>
      </c>
      <c r="B2573" s="210" t="s">
        <v>1951</v>
      </c>
      <c r="C2573" s="212" t="s">
        <v>1346</v>
      </c>
      <c r="D2573" s="210" t="s">
        <v>28</v>
      </c>
      <c r="E2573" s="213">
        <v>22</v>
      </c>
      <c r="F2573" s="1055"/>
      <c r="G2573" s="756">
        <f>F2573*E2573</f>
        <v>0</v>
      </c>
    </row>
    <row r="2574" spans="1:7">
      <c r="A2574" s="211" t="s">
        <v>1748</v>
      </c>
      <c r="B2574" s="210" t="s">
        <v>1951</v>
      </c>
      <c r="C2574" s="212" t="s">
        <v>1347</v>
      </c>
      <c r="D2574" s="210" t="s">
        <v>28</v>
      </c>
      <c r="E2574" s="213">
        <v>25</v>
      </c>
      <c r="F2574" s="1055"/>
      <c r="G2574" s="756">
        <f t="shared" ref="G2574:G2581" si="102">F2574*E2574</f>
        <v>0</v>
      </c>
    </row>
    <row r="2575" spans="1:7">
      <c r="A2575" s="211" t="s">
        <v>1749</v>
      </c>
      <c r="B2575" s="210" t="s">
        <v>1951</v>
      </c>
      <c r="C2575" s="212" t="s">
        <v>1348</v>
      </c>
      <c r="D2575" s="210" t="s">
        <v>28</v>
      </c>
      <c r="E2575" s="213">
        <v>31</v>
      </c>
      <c r="F2575" s="1055"/>
      <c r="G2575" s="756">
        <f t="shared" si="102"/>
        <v>0</v>
      </c>
    </row>
    <row r="2576" spans="1:7">
      <c r="A2576" s="211" t="s">
        <v>1750</v>
      </c>
      <c r="B2576" s="210" t="s">
        <v>1951</v>
      </c>
      <c r="C2576" s="215" t="s">
        <v>1349</v>
      </c>
      <c r="D2576" s="210" t="s">
        <v>28</v>
      </c>
      <c r="E2576" s="213">
        <v>23</v>
      </c>
      <c r="F2576" s="1055"/>
      <c r="G2576" s="756">
        <f t="shared" si="102"/>
        <v>0</v>
      </c>
    </row>
    <row r="2577" spans="1:7">
      <c r="A2577" s="211" t="s">
        <v>1751</v>
      </c>
      <c r="B2577" s="210" t="s">
        <v>1951</v>
      </c>
      <c r="C2577" s="215" t="s">
        <v>1350</v>
      </c>
      <c r="D2577" s="210" t="s">
        <v>28</v>
      </c>
      <c r="E2577" s="213">
        <v>2</v>
      </c>
      <c r="F2577" s="1055"/>
      <c r="G2577" s="756">
        <f t="shared" si="102"/>
        <v>0</v>
      </c>
    </row>
    <row r="2578" spans="1:7">
      <c r="A2578" s="211" t="s">
        <v>1752</v>
      </c>
      <c r="B2578" s="210" t="s">
        <v>1951</v>
      </c>
      <c r="C2578" s="212" t="s">
        <v>1351</v>
      </c>
      <c r="D2578" s="210" t="s">
        <v>149</v>
      </c>
      <c r="E2578" s="213">
        <v>2</v>
      </c>
      <c r="F2578" s="1055"/>
      <c r="G2578" s="756">
        <f t="shared" si="102"/>
        <v>0</v>
      </c>
    </row>
    <row r="2579" spans="1:7">
      <c r="A2579" s="211" t="s">
        <v>1753</v>
      </c>
      <c r="B2579" s="210" t="s">
        <v>1951</v>
      </c>
      <c r="C2579" s="212" t="s">
        <v>1352</v>
      </c>
      <c r="D2579" s="210" t="s">
        <v>32</v>
      </c>
      <c r="E2579" s="213">
        <v>1</v>
      </c>
      <c r="F2579" s="1055"/>
      <c r="G2579" s="756">
        <f t="shared" si="102"/>
        <v>0</v>
      </c>
    </row>
    <row r="2580" spans="1:7">
      <c r="A2580" s="211" t="s">
        <v>1754</v>
      </c>
      <c r="B2580" s="210" t="s">
        <v>1951</v>
      </c>
      <c r="C2580" s="212" t="s">
        <v>1284</v>
      </c>
      <c r="D2580" s="210" t="s">
        <v>1723</v>
      </c>
      <c r="E2580" s="213">
        <f>0.08*E2573</f>
        <v>1.76</v>
      </c>
      <c r="F2580" s="1055"/>
      <c r="G2580" s="756">
        <f t="shared" si="102"/>
        <v>0</v>
      </c>
    </row>
    <row r="2581" spans="1:7">
      <c r="A2581" s="211" t="s">
        <v>1755</v>
      </c>
      <c r="B2581" s="210" t="s">
        <v>1951</v>
      </c>
      <c r="C2581" s="212" t="s">
        <v>1285</v>
      </c>
      <c r="D2581" s="210" t="s">
        <v>1723</v>
      </c>
      <c r="E2581" s="213">
        <f>0.08*E2573</f>
        <v>1.76</v>
      </c>
      <c r="F2581" s="1055"/>
      <c r="G2581" s="756">
        <f t="shared" si="102"/>
        <v>0</v>
      </c>
    </row>
    <row r="2582" spans="1:7" ht="15" customHeight="1" thickBot="1">
      <c r="A2582" s="1399" t="s">
        <v>1843</v>
      </c>
      <c r="B2582" s="1400"/>
      <c r="C2582" s="1400"/>
      <c r="D2582" s="1400"/>
      <c r="E2582" s="1400"/>
      <c r="F2582" s="1724"/>
      <c r="G2582" s="777">
        <f>SUM(G2571:G2581)+G2569+G2567</f>
        <v>0</v>
      </c>
    </row>
    <row r="2583" spans="1:7" ht="15" customHeight="1">
      <c r="A2583" s="967"/>
      <c r="B2583" s="968"/>
      <c r="C2583" s="968"/>
      <c r="D2583" s="968"/>
      <c r="E2583" s="968"/>
      <c r="F2583" s="968"/>
      <c r="G2583" s="969"/>
    </row>
    <row r="2584" spans="1:7" ht="75" customHeight="1">
      <c r="A2584" s="1318" t="s">
        <v>1868</v>
      </c>
      <c r="B2584" s="1319"/>
      <c r="C2584" s="1319"/>
      <c r="D2584" s="1319"/>
      <c r="E2584" s="1319"/>
      <c r="F2584" s="1319"/>
      <c r="G2584" s="442"/>
    </row>
    <row r="2585" spans="1:7" ht="15.75">
      <c r="A2585" s="1351"/>
      <c r="B2585" s="1352"/>
      <c r="C2585" s="1352"/>
      <c r="D2585" s="1352"/>
      <c r="E2585" s="1352"/>
      <c r="F2585" s="1352"/>
      <c r="G2585" s="442"/>
    </row>
    <row r="2586" spans="1:7" ht="20.25" customHeight="1">
      <c r="A2586" s="1443" t="s">
        <v>1893</v>
      </c>
      <c r="B2586" s="1444"/>
      <c r="C2586" s="1444"/>
      <c r="D2586" s="1444"/>
      <c r="E2586" s="1444"/>
      <c r="F2586" s="1444"/>
      <c r="G2586" s="442"/>
    </row>
    <row r="2587" spans="1:7" ht="20.25">
      <c r="A2587" s="1354"/>
      <c r="B2587" s="1355"/>
      <c r="C2587" s="1355"/>
      <c r="D2587" s="1355"/>
      <c r="E2587" s="1355"/>
      <c r="F2587" s="1355"/>
      <c r="G2587" s="442"/>
    </row>
    <row r="2588" spans="1:7" ht="20.25">
      <c r="A2588" s="1357" t="s">
        <v>1042</v>
      </c>
      <c r="B2588" s="1358"/>
      <c r="C2588" s="1358"/>
      <c r="D2588" s="1358"/>
      <c r="E2588" s="1358"/>
      <c r="F2588" s="1358"/>
      <c r="G2588" s="442"/>
    </row>
    <row r="2589" spans="1:7">
      <c r="A2589" s="439"/>
      <c r="B2589" s="440"/>
      <c r="C2589" s="4"/>
      <c r="D2589" s="440"/>
      <c r="E2589" s="440"/>
      <c r="F2589" s="440"/>
      <c r="G2589" s="442"/>
    </row>
    <row r="2590" spans="1:7">
      <c r="A2590" s="439"/>
      <c r="B2590" s="443"/>
      <c r="C2590" s="3"/>
      <c r="D2590" s="443"/>
      <c r="E2590" s="443"/>
      <c r="F2590" s="443"/>
      <c r="G2590" s="442"/>
    </row>
    <row r="2591" spans="1:7">
      <c r="A2591" s="1360" t="s">
        <v>0</v>
      </c>
      <c r="B2591" s="1361"/>
      <c r="C2591" s="1361"/>
      <c r="D2591" s="1361"/>
      <c r="E2591" s="1361"/>
      <c r="F2591" s="1361"/>
      <c r="G2591" s="442"/>
    </row>
    <row r="2592" spans="1:7">
      <c r="A2592" s="1379" t="s">
        <v>1</v>
      </c>
      <c r="B2592" s="1380"/>
      <c r="C2592" s="1380"/>
      <c r="D2592" s="1380"/>
      <c r="E2592" s="1380"/>
      <c r="F2592" s="1380"/>
      <c r="G2592" s="442"/>
    </row>
    <row r="2593" spans="1:7" ht="15" customHeight="1">
      <c r="A2593" s="121"/>
      <c r="B2593" s="713" t="s">
        <v>2</v>
      </c>
      <c r="C2593" s="714">
        <v>45</v>
      </c>
      <c r="D2593" s="713" t="s">
        <v>3</v>
      </c>
      <c r="E2593" s="1728" t="s">
        <v>4</v>
      </c>
      <c r="F2593" s="1729"/>
      <c r="G2593" s="442"/>
    </row>
    <row r="2594" spans="1:7" ht="28.5" customHeight="1">
      <c r="A2594" s="121"/>
      <c r="B2594" s="715" t="s">
        <v>662</v>
      </c>
      <c r="C2594" s="716" t="s">
        <v>6</v>
      </c>
      <c r="D2594" s="715" t="s">
        <v>7</v>
      </c>
      <c r="E2594" s="1325" t="s">
        <v>8</v>
      </c>
      <c r="F2594" s="1730"/>
      <c r="G2594" s="442"/>
    </row>
    <row r="2595" spans="1:7" ht="84.95" customHeight="1">
      <c r="A2595" s="121"/>
      <c r="B2595" s="720" t="s">
        <v>662</v>
      </c>
      <c r="C2595" s="716" t="s">
        <v>1869</v>
      </c>
      <c r="D2595" s="715" t="s">
        <v>666</v>
      </c>
      <c r="E2595" s="1325" t="s">
        <v>667</v>
      </c>
      <c r="F2595" s="1730"/>
      <c r="G2595" s="442"/>
    </row>
    <row r="2596" spans="1:7" ht="45" customHeight="1">
      <c r="A2596" s="121"/>
      <c r="B2596" s="721"/>
      <c r="C2596" s="716" t="s">
        <v>1869</v>
      </c>
      <c r="D2596" s="715" t="s">
        <v>668</v>
      </c>
      <c r="E2596" s="1325" t="s">
        <v>669</v>
      </c>
      <c r="F2596" s="1730"/>
      <c r="G2596" s="442"/>
    </row>
    <row r="2597" spans="1:7">
      <c r="A2597" s="447"/>
      <c r="B2597" s="593"/>
      <c r="C2597" s="32"/>
      <c r="D2597" s="593"/>
      <c r="E2597" s="592"/>
      <c r="F2597" s="592"/>
      <c r="G2597" s="442"/>
    </row>
    <row r="2598" spans="1:7">
      <c r="A2598" s="447"/>
      <c r="B2598" s="440"/>
      <c r="C2598" s="4"/>
      <c r="D2598" s="440"/>
      <c r="E2598" s="440"/>
      <c r="F2598" s="440"/>
      <c r="G2598" s="442"/>
    </row>
    <row r="2599" spans="1:7" ht="15.75">
      <c r="A2599" s="578" t="s">
        <v>1885</v>
      </c>
      <c r="B2599" s="579"/>
      <c r="C2599" s="33"/>
      <c r="D2599" s="758">
        <f>G2678</f>
        <v>0</v>
      </c>
      <c r="E2599" s="749" t="s">
        <v>21</v>
      </c>
      <c r="F2599" s="448"/>
      <c r="G2599" s="442"/>
    </row>
    <row r="2600" spans="1:7" ht="15.75">
      <c r="A2600" s="711"/>
      <c r="B2600" s="1643"/>
      <c r="C2600" s="1644"/>
      <c r="D2600" s="1644"/>
      <c r="E2600" s="1644"/>
      <c r="F2600" s="1645"/>
      <c r="G2600" s="442"/>
    </row>
    <row r="2601" spans="1:7">
      <c r="A2601" s="1429"/>
      <c r="B2601" s="1430"/>
      <c r="C2601" s="1430"/>
      <c r="D2601" s="1430"/>
      <c r="E2601" s="1430"/>
      <c r="F2601" s="1430"/>
      <c r="G2601" s="442"/>
    </row>
    <row r="2602" spans="1:7">
      <c r="A2602" s="910"/>
      <c r="B2602" s="911"/>
      <c r="C2602" s="911"/>
      <c r="D2602" s="911"/>
      <c r="E2602" s="911"/>
      <c r="F2602" s="911"/>
      <c r="G2602" s="442"/>
    </row>
    <row r="2603" spans="1:7">
      <c r="A2603" s="910"/>
      <c r="B2603" s="911"/>
      <c r="C2603" s="911"/>
      <c r="D2603" s="911"/>
      <c r="E2603" s="911"/>
      <c r="F2603" s="911"/>
      <c r="G2603" s="442"/>
    </row>
    <row r="2604" spans="1:7">
      <c r="A2604" s="910"/>
      <c r="B2604" s="911"/>
      <c r="C2604" s="911"/>
      <c r="D2604" s="911"/>
      <c r="E2604" s="911"/>
      <c r="F2604" s="911"/>
      <c r="G2604" s="442"/>
    </row>
    <row r="2605" spans="1:7" ht="15.75" thickBot="1">
      <c r="A2605" s="447"/>
      <c r="B2605" s="440"/>
      <c r="C2605" s="4"/>
      <c r="D2605" s="440"/>
      <c r="E2605" s="440"/>
      <c r="F2605" s="440"/>
      <c r="G2605" s="442"/>
    </row>
    <row r="2606" spans="1:7" ht="15" customHeight="1">
      <c r="A2606" s="1339" t="s">
        <v>1868</v>
      </c>
      <c r="B2606" s="1340"/>
      <c r="C2606" s="1341"/>
      <c r="D2606" s="1393" t="s">
        <v>1893</v>
      </c>
      <c r="E2606" s="1646"/>
      <c r="F2606" s="1646"/>
      <c r="G2606" s="1394"/>
    </row>
    <row r="2607" spans="1:7">
      <c r="A2607" s="1342"/>
      <c r="B2607" s="1343"/>
      <c r="C2607" s="1344"/>
      <c r="D2607" s="1395"/>
      <c r="E2607" s="1647"/>
      <c r="F2607" s="1647"/>
      <c r="G2607" s="1396"/>
    </row>
    <row r="2608" spans="1:7">
      <c r="A2608" s="1342"/>
      <c r="B2608" s="1343"/>
      <c r="C2608" s="1344"/>
      <c r="D2608" s="1395" t="s">
        <v>1042</v>
      </c>
      <c r="E2608" s="1647"/>
      <c r="F2608" s="1647"/>
      <c r="G2608" s="1396"/>
    </row>
    <row r="2609" spans="1:7" ht="15.75" thickBot="1">
      <c r="A2609" s="1345"/>
      <c r="B2609" s="1346"/>
      <c r="C2609" s="1347"/>
      <c r="D2609" s="1542"/>
      <c r="E2609" s="1709"/>
      <c r="F2609" s="1709"/>
      <c r="G2609" s="1543"/>
    </row>
    <row r="2610" spans="1:7" ht="15.75" thickTop="1">
      <c r="A2610" s="1376" t="s">
        <v>13</v>
      </c>
      <c r="B2610" s="1537" t="s">
        <v>433</v>
      </c>
      <c r="C2610" s="1405" t="s">
        <v>15</v>
      </c>
      <c r="D2610" s="1321" t="s">
        <v>435</v>
      </c>
      <c r="E2610" s="1705" t="s">
        <v>436</v>
      </c>
      <c r="F2610" s="1707" t="s">
        <v>1844</v>
      </c>
      <c r="G2610" s="1715" t="s">
        <v>1845</v>
      </c>
    </row>
    <row r="2611" spans="1:7">
      <c r="A2611" s="1377"/>
      <c r="B2611" s="1321"/>
      <c r="C2611" s="1406"/>
      <c r="D2611" s="1321"/>
      <c r="E2611" s="1705"/>
      <c r="F2611" s="1707"/>
      <c r="G2611" s="1715"/>
    </row>
    <row r="2612" spans="1:7">
      <c r="A2612" s="1378"/>
      <c r="B2612" s="1322"/>
      <c r="C2612" s="1407"/>
      <c r="D2612" s="1322"/>
      <c r="E2612" s="1706"/>
      <c r="F2612" s="1708"/>
      <c r="G2612" s="1716"/>
    </row>
    <row r="2613" spans="1:7">
      <c r="A2613" s="432">
        <v>1</v>
      </c>
      <c r="B2613" s="433">
        <v>2</v>
      </c>
      <c r="C2613" s="21">
        <v>3</v>
      </c>
      <c r="D2613" s="433">
        <v>4</v>
      </c>
      <c r="E2613" s="433">
        <v>5</v>
      </c>
      <c r="F2613" s="508">
        <v>6</v>
      </c>
      <c r="G2613" s="628">
        <v>7</v>
      </c>
    </row>
    <row r="2614" spans="1:7">
      <c r="A2614" s="218" t="s">
        <v>439</v>
      </c>
      <c r="B2614" s="219"/>
      <c r="C2614" s="1544" t="s">
        <v>673</v>
      </c>
      <c r="D2614" s="1545" t="s">
        <v>452</v>
      </c>
      <c r="E2614" s="1545" t="s">
        <v>452</v>
      </c>
      <c r="F2614" s="1545" t="s">
        <v>452</v>
      </c>
      <c r="G2614" s="1546" t="s">
        <v>452</v>
      </c>
    </row>
    <row r="2615" spans="1:7">
      <c r="A2615" s="220" t="s">
        <v>1088</v>
      </c>
      <c r="B2615" s="221" t="s">
        <v>675</v>
      </c>
      <c r="C2615" s="222" t="s">
        <v>676</v>
      </c>
      <c r="D2615" s="223" t="s">
        <v>26</v>
      </c>
      <c r="E2615" s="518">
        <f>7.8</f>
        <v>7.8</v>
      </c>
      <c r="F2615" s="1064"/>
      <c r="G2615" s="752">
        <f>E2615*F2615</f>
        <v>0</v>
      </c>
    </row>
    <row r="2616" spans="1:7">
      <c r="A2616" s="1363" t="s">
        <v>1841</v>
      </c>
      <c r="B2616" s="1364"/>
      <c r="C2616" s="1364"/>
      <c r="D2616" s="1365"/>
      <c r="E2616" s="1365"/>
      <c r="F2616" s="1717"/>
      <c r="G2616" s="772">
        <f>SUM(G2615:G2615)</f>
        <v>0</v>
      </c>
    </row>
    <row r="2617" spans="1:7" ht="15" customHeight="1">
      <c r="A2617" s="225">
        <v>2</v>
      </c>
      <c r="B2617" s="226"/>
      <c r="C2617" s="1547" t="s">
        <v>1043</v>
      </c>
      <c r="D2617" s="1548" t="s">
        <v>452</v>
      </c>
      <c r="E2617" s="1548" t="s">
        <v>452</v>
      </c>
      <c r="F2617" s="1548" t="s">
        <v>452</v>
      </c>
      <c r="G2617" s="1549" t="s">
        <v>452</v>
      </c>
    </row>
    <row r="2618" spans="1:7">
      <c r="A2618" s="227" t="s">
        <v>1089</v>
      </c>
      <c r="B2618" s="221" t="s">
        <v>1950</v>
      </c>
      <c r="C2618" s="228" t="s">
        <v>1044</v>
      </c>
      <c r="D2618" s="229" t="s">
        <v>57</v>
      </c>
      <c r="E2618" s="608">
        <v>1</v>
      </c>
      <c r="F2618" s="1065"/>
      <c r="G2618" s="752">
        <f>E2618*F2618</f>
        <v>0</v>
      </c>
    </row>
    <row r="2619" spans="1:7">
      <c r="A2619" s="231" t="s">
        <v>1090</v>
      </c>
      <c r="B2619" s="232" t="s">
        <v>1950</v>
      </c>
      <c r="C2619" s="228" t="s">
        <v>686</v>
      </c>
      <c r="D2619" s="229" t="s">
        <v>24</v>
      </c>
      <c r="E2619" s="629">
        <f>0.375*E2618</f>
        <v>0.375</v>
      </c>
      <c r="F2619" s="1065"/>
      <c r="G2619" s="752">
        <f t="shared" ref="G2619:G2628" si="103">E2619*F2619</f>
        <v>0</v>
      </c>
    </row>
    <row r="2620" spans="1:7" ht="25.5">
      <c r="A2620" s="227" t="s">
        <v>1091</v>
      </c>
      <c r="B2620" s="221" t="s">
        <v>1950</v>
      </c>
      <c r="C2620" s="234" t="s">
        <v>1045</v>
      </c>
      <c r="D2620" s="235" t="s">
        <v>32</v>
      </c>
      <c r="E2620" s="630">
        <v>1</v>
      </c>
      <c r="F2620" s="1065"/>
      <c r="G2620" s="752">
        <f t="shared" si="103"/>
        <v>0</v>
      </c>
    </row>
    <row r="2621" spans="1:7">
      <c r="A2621" s="231" t="s">
        <v>1092</v>
      </c>
      <c r="B2621" s="221" t="s">
        <v>1950</v>
      </c>
      <c r="C2621" s="234" t="s">
        <v>1046</v>
      </c>
      <c r="D2621" s="235" t="s">
        <v>32</v>
      </c>
      <c r="E2621" s="630">
        <v>1</v>
      </c>
      <c r="F2621" s="1065"/>
      <c r="G2621" s="752">
        <f t="shared" si="103"/>
        <v>0</v>
      </c>
    </row>
    <row r="2622" spans="1:7">
      <c r="A2622" s="227" t="s">
        <v>1093</v>
      </c>
      <c r="B2622" s="221" t="s">
        <v>1950</v>
      </c>
      <c r="C2622" s="234" t="s">
        <v>1047</v>
      </c>
      <c r="D2622" s="235" t="s">
        <v>32</v>
      </c>
      <c r="E2622" s="630">
        <v>3</v>
      </c>
      <c r="F2622" s="1065"/>
      <c r="G2622" s="752">
        <f t="shared" si="103"/>
        <v>0</v>
      </c>
    </row>
    <row r="2623" spans="1:7" ht="25.5">
      <c r="A2623" s="231" t="s">
        <v>1094</v>
      </c>
      <c r="B2623" s="221" t="s">
        <v>1950</v>
      </c>
      <c r="C2623" s="234" t="s">
        <v>1048</v>
      </c>
      <c r="D2623" s="235" t="s">
        <v>32</v>
      </c>
      <c r="E2623" s="630">
        <v>1</v>
      </c>
      <c r="F2623" s="1065"/>
      <c r="G2623" s="752">
        <f t="shared" si="103"/>
        <v>0</v>
      </c>
    </row>
    <row r="2624" spans="1:7">
      <c r="A2624" s="227" t="s">
        <v>1095</v>
      </c>
      <c r="B2624" s="221" t="s">
        <v>1950</v>
      </c>
      <c r="C2624" s="234" t="s">
        <v>1049</v>
      </c>
      <c r="D2624" s="235" t="s">
        <v>32</v>
      </c>
      <c r="E2624" s="630">
        <v>1</v>
      </c>
      <c r="F2624" s="1065"/>
      <c r="G2624" s="752">
        <f t="shared" si="103"/>
        <v>0</v>
      </c>
    </row>
    <row r="2625" spans="1:7" ht="25.5">
      <c r="A2625" s="1184" t="s">
        <v>1096</v>
      </c>
      <c r="B2625" s="1185" t="s">
        <v>1950</v>
      </c>
      <c r="C2625" s="1183" t="s">
        <v>1994</v>
      </c>
      <c r="D2625" s="1186" t="s">
        <v>32</v>
      </c>
      <c r="E2625" s="1187">
        <v>1</v>
      </c>
      <c r="F2625" s="1065"/>
      <c r="G2625" s="752">
        <f t="shared" si="103"/>
        <v>0</v>
      </c>
    </row>
    <row r="2626" spans="1:7">
      <c r="A2626" s="227" t="s">
        <v>1097</v>
      </c>
      <c r="B2626" s="221" t="s">
        <v>1950</v>
      </c>
      <c r="C2626" s="234" t="s">
        <v>1050</v>
      </c>
      <c r="D2626" s="237" t="s">
        <v>32</v>
      </c>
      <c r="E2626" s="630">
        <v>1</v>
      </c>
      <c r="F2626" s="1065"/>
      <c r="G2626" s="752">
        <f t="shared" si="103"/>
        <v>0</v>
      </c>
    </row>
    <row r="2627" spans="1:7">
      <c r="A2627" s="231" t="s">
        <v>1098</v>
      </c>
      <c r="B2627" s="221" t="s">
        <v>1950</v>
      </c>
      <c r="C2627" s="234" t="s">
        <v>1051</v>
      </c>
      <c r="D2627" s="237" t="s">
        <v>32</v>
      </c>
      <c r="E2627" s="630">
        <v>1</v>
      </c>
      <c r="F2627" s="1065"/>
      <c r="G2627" s="752">
        <f t="shared" si="103"/>
        <v>0</v>
      </c>
    </row>
    <row r="2628" spans="1:7">
      <c r="A2628" s="227" t="s">
        <v>1099</v>
      </c>
      <c r="B2628" s="221" t="s">
        <v>1950</v>
      </c>
      <c r="C2628" s="234" t="s">
        <v>1052</v>
      </c>
      <c r="D2628" s="237" t="s">
        <v>26</v>
      </c>
      <c r="E2628" s="630">
        <v>0.05</v>
      </c>
      <c r="F2628" s="1065"/>
      <c r="G2628" s="752">
        <f t="shared" si="103"/>
        <v>0</v>
      </c>
    </row>
    <row r="2629" spans="1:7">
      <c r="A2629" s="1538" t="s">
        <v>1841</v>
      </c>
      <c r="B2629" s="1539"/>
      <c r="C2629" s="1539"/>
      <c r="D2629" s="1539"/>
      <c r="E2629" s="1539"/>
      <c r="F2629" s="1719"/>
      <c r="G2629" s="772">
        <f>SUM(G2618:G2628)</f>
        <v>0</v>
      </c>
    </row>
    <row r="2630" spans="1:7">
      <c r="A2630" s="238">
        <v>3</v>
      </c>
      <c r="B2630" s="239"/>
      <c r="C2630" s="1556" t="s">
        <v>1053</v>
      </c>
      <c r="D2630" s="1557" t="s">
        <v>452</v>
      </c>
      <c r="E2630" s="1557" t="s">
        <v>452</v>
      </c>
      <c r="F2630" s="1557" t="s">
        <v>452</v>
      </c>
      <c r="G2630" s="1558" t="s">
        <v>452</v>
      </c>
    </row>
    <row r="2631" spans="1:7">
      <c r="A2631" s="227" t="s">
        <v>1100</v>
      </c>
      <c r="B2631" s="221" t="s">
        <v>1950</v>
      </c>
      <c r="C2631" s="240" t="s">
        <v>678</v>
      </c>
      <c r="D2631" s="237" t="s">
        <v>24</v>
      </c>
      <c r="E2631" s="518">
        <f>3366</f>
        <v>3366</v>
      </c>
      <c r="F2631" s="1065"/>
      <c r="G2631" s="752">
        <f t="shared" ref="G2631:G2637" si="104">E2631*F2631</f>
        <v>0</v>
      </c>
    </row>
    <row r="2632" spans="1:7">
      <c r="A2632" s="227" t="s">
        <v>1101</v>
      </c>
      <c r="B2632" s="221" t="s">
        <v>1950</v>
      </c>
      <c r="C2632" s="228" t="s">
        <v>680</v>
      </c>
      <c r="D2632" s="229" t="s">
        <v>28</v>
      </c>
      <c r="E2632" s="608">
        <v>8271</v>
      </c>
      <c r="F2632" s="1065"/>
      <c r="G2632" s="752">
        <f t="shared" si="104"/>
        <v>0</v>
      </c>
    </row>
    <row r="2633" spans="1:7">
      <c r="A2633" s="227" t="s">
        <v>1102</v>
      </c>
      <c r="B2633" s="221" t="s">
        <v>1950</v>
      </c>
      <c r="C2633" s="228" t="s">
        <v>682</v>
      </c>
      <c r="D2633" s="229" t="s">
        <v>24</v>
      </c>
      <c r="E2633" s="608">
        <v>2704</v>
      </c>
      <c r="F2633" s="1065"/>
      <c r="G2633" s="752">
        <f t="shared" si="104"/>
        <v>0</v>
      </c>
    </row>
    <row r="2634" spans="1:7" ht="15" customHeight="1">
      <c r="A2634" s="1189" t="s">
        <v>1103</v>
      </c>
      <c r="B2634" s="1185" t="s">
        <v>1950</v>
      </c>
      <c r="C2634" s="1190" t="s">
        <v>1995</v>
      </c>
      <c r="D2634" s="1191" t="s">
        <v>28</v>
      </c>
      <c r="E2634" s="1192">
        <v>328</v>
      </c>
      <c r="F2634" s="1065"/>
      <c r="G2634" s="752">
        <f t="shared" si="104"/>
        <v>0</v>
      </c>
    </row>
    <row r="2635" spans="1:7" ht="15" customHeight="1">
      <c r="A2635" s="227" t="s">
        <v>1104</v>
      </c>
      <c r="B2635" s="221" t="s">
        <v>1950</v>
      </c>
      <c r="C2635" s="228" t="s">
        <v>686</v>
      </c>
      <c r="D2635" s="229" t="s">
        <v>24</v>
      </c>
      <c r="E2635" s="608">
        <f>E2632*0.4*0.2</f>
        <v>661.68000000000006</v>
      </c>
      <c r="F2635" s="1065"/>
      <c r="G2635" s="752">
        <f t="shared" si="104"/>
        <v>0</v>
      </c>
    </row>
    <row r="2636" spans="1:7">
      <c r="A2636" s="227" t="s">
        <v>1105</v>
      </c>
      <c r="B2636" s="221" t="s">
        <v>1950</v>
      </c>
      <c r="C2636" s="240" t="s">
        <v>1054</v>
      </c>
      <c r="D2636" s="237" t="s">
        <v>28</v>
      </c>
      <c r="E2636" s="631">
        <v>722</v>
      </c>
      <c r="F2636" s="1064"/>
      <c r="G2636" s="752">
        <f t="shared" si="104"/>
        <v>0</v>
      </c>
    </row>
    <row r="2637" spans="1:7">
      <c r="A2637" s="227" t="s">
        <v>1106</v>
      </c>
      <c r="B2637" s="221" t="s">
        <v>1950</v>
      </c>
      <c r="C2637" s="240" t="s">
        <v>1055</v>
      </c>
      <c r="D2637" s="237" t="s">
        <v>28</v>
      </c>
      <c r="E2637" s="631">
        <f>3*722</f>
        <v>2166</v>
      </c>
      <c r="F2637" s="1051"/>
      <c r="G2637" s="752">
        <f t="shared" si="104"/>
        <v>0</v>
      </c>
    </row>
    <row r="2638" spans="1:7">
      <c r="A2638" s="227" t="s">
        <v>1107</v>
      </c>
      <c r="B2638" s="221" t="s">
        <v>1950</v>
      </c>
      <c r="C2638" s="240" t="s">
        <v>1056</v>
      </c>
      <c r="D2638" s="237" t="s">
        <v>28</v>
      </c>
      <c r="E2638" s="631">
        <f>3*7973</f>
        <v>23919</v>
      </c>
      <c r="F2638" s="1064"/>
      <c r="G2638" s="752">
        <f>E2638*F2638</f>
        <v>0</v>
      </c>
    </row>
    <row r="2639" spans="1:7">
      <c r="A2639" s="227" t="s">
        <v>1108</v>
      </c>
      <c r="B2639" s="221" t="s">
        <v>1950</v>
      </c>
      <c r="C2639" s="240" t="s">
        <v>1057</v>
      </c>
      <c r="D2639" s="237" t="s">
        <v>28</v>
      </c>
      <c r="E2639" s="631">
        <f>3*150</f>
        <v>450</v>
      </c>
      <c r="F2639" s="1064"/>
      <c r="G2639" s="752">
        <f t="shared" ref="G2639:G2641" si="105">E2639*F2639</f>
        <v>0</v>
      </c>
    </row>
    <row r="2640" spans="1:7">
      <c r="A2640" s="227" t="s">
        <v>1109</v>
      </c>
      <c r="B2640" s="221" t="s">
        <v>1950</v>
      </c>
      <c r="C2640" s="240" t="s">
        <v>1058</v>
      </c>
      <c r="D2640" s="237" t="s">
        <v>105</v>
      </c>
      <c r="E2640" s="631">
        <v>10</v>
      </c>
      <c r="F2640" s="1064"/>
      <c r="G2640" s="752">
        <f t="shared" si="105"/>
        <v>0</v>
      </c>
    </row>
    <row r="2641" spans="1:7">
      <c r="A2641" s="227" t="s">
        <v>1110</v>
      </c>
      <c r="B2641" s="221" t="s">
        <v>1950</v>
      </c>
      <c r="C2641" s="240" t="s">
        <v>1059</v>
      </c>
      <c r="D2641" s="237" t="s">
        <v>105</v>
      </c>
      <c r="E2641" s="631">
        <v>10</v>
      </c>
      <c r="F2641" s="1064"/>
      <c r="G2641" s="752">
        <f t="shared" si="105"/>
        <v>0</v>
      </c>
    </row>
    <row r="2642" spans="1:7">
      <c r="A2642" s="1634" t="s">
        <v>1841</v>
      </c>
      <c r="B2642" s="1635"/>
      <c r="C2642" s="1635"/>
      <c r="D2642" s="1635"/>
      <c r="E2642" s="1635"/>
      <c r="F2642" s="1636"/>
      <c r="G2642" s="772">
        <f>SUM(G2631:G2641)</f>
        <v>0</v>
      </c>
    </row>
    <row r="2643" spans="1:7">
      <c r="A2643" s="242">
        <v>4</v>
      </c>
      <c r="B2643" s="970"/>
      <c r="C2643" s="244" t="s">
        <v>1060</v>
      </c>
      <c r="D2643" s="243"/>
      <c r="E2643" s="243"/>
      <c r="F2643" s="243"/>
      <c r="G2643" s="971"/>
    </row>
    <row r="2644" spans="1:7">
      <c r="A2644" s="231" t="s">
        <v>1061</v>
      </c>
      <c r="B2644" s="232" t="s">
        <v>1950</v>
      </c>
      <c r="C2644" s="228" t="s">
        <v>1062</v>
      </c>
      <c r="D2644" s="229" t="s">
        <v>24</v>
      </c>
      <c r="E2644" s="608">
        <f>2*10</f>
        <v>20</v>
      </c>
      <c r="F2644" s="1065"/>
      <c r="G2644" s="752">
        <f>E2644*F2644</f>
        <v>0</v>
      </c>
    </row>
    <row r="2645" spans="1:7">
      <c r="A2645" s="231" t="s">
        <v>1111</v>
      </c>
      <c r="B2645" s="232" t="s">
        <v>1950</v>
      </c>
      <c r="C2645" s="228" t="s">
        <v>686</v>
      </c>
      <c r="D2645" s="229" t="s">
        <v>24</v>
      </c>
      <c r="E2645" s="629">
        <f>2*10</f>
        <v>20</v>
      </c>
      <c r="F2645" s="1065"/>
      <c r="G2645" s="752">
        <f t="shared" ref="G2645:G2652" si="106">E2645*F2645</f>
        <v>0</v>
      </c>
    </row>
    <row r="2646" spans="1:7">
      <c r="A2646" s="231" t="s">
        <v>1112</v>
      </c>
      <c r="B2646" s="232" t="s">
        <v>1950</v>
      </c>
      <c r="C2646" s="240" t="s">
        <v>1063</v>
      </c>
      <c r="D2646" s="237" t="s">
        <v>32</v>
      </c>
      <c r="E2646" s="250">
        <v>2</v>
      </c>
      <c r="F2646" s="1051"/>
      <c r="G2646" s="752">
        <f t="shared" si="106"/>
        <v>0</v>
      </c>
    </row>
    <row r="2647" spans="1:7">
      <c r="A2647" s="231" t="s">
        <v>1113</v>
      </c>
      <c r="B2647" s="232" t="s">
        <v>1950</v>
      </c>
      <c r="C2647" s="249" t="s">
        <v>1064</v>
      </c>
      <c r="D2647" s="237" t="s">
        <v>28</v>
      </c>
      <c r="E2647" s="250">
        <f>2*3*15</f>
        <v>90</v>
      </c>
      <c r="F2647" s="1051"/>
      <c r="G2647" s="752">
        <f t="shared" si="106"/>
        <v>0</v>
      </c>
    </row>
    <row r="2648" spans="1:7">
      <c r="A2648" s="231" t="s">
        <v>1114</v>
      </c>
      <c r="B2648" s="232" t="s">
        <v>1950</v>
      </c>
      <c r="C2648" s="249" t="s">
        <v>1065</v>
      </c>
      <c r="D2648" s="250" t="s">
        <v>28</v>
      </c>
      <c r="E2648" s="232">
        <f>2*30</f>
        <v>60</v>
      </c>
      <c r="F2648" s="1051"/>
      <c r="G2648" s="752">
        <f t="shared" si="106"/>
        <v>0</v>
      </c>
    </row>
    <row r="2649" spans="1:7">
      <c r="A2649" s="231" t="s">
        <v>1115</v>
      </c>
      <c r="B2649" s="232" t="s">
        <v>1950</v>
      </c>
      <c r="C2649" s="249" t="s">
        <v>1066</v>
      </c>
      <c r="D2649" s="250" t="s">
        <v>1067</v>
      </c>
      <c r="E2649" s="232">
        <v>4</v>
      </c>
      <c r="F2649" s="1051"/>
      <c r="G2649" s="752">
        <f t="shared" si="106"/>
        <v>0</v>
      </c>
    </row>
    <row r="2650" spans="1:7">
      <c r="A2650" s="231" t="s">
        <v>1116</v>
      </c>
      <c r="B2650" s="232" t="s">
        <v>1950</v>
      </c>
      <c r="C2650" s="249" t="s">
        <v>1068</v>
      </c>
      <c r="D2650" s="250" t="s">
        <v>1067</v>
      </c>
      <c r="E2650" s="232">
        <v>2</v>
      </c>
      <c r="F2650" s="1051"/>
      <c r="G2650" s="752">
        <f t="shared" si="106"/>
        <v>0</v>
      </c>
    </row>
    <row r="2651" spans="1:7">
      <c r="A2651" s="231" t="s">
        <v>1117</v>
      </c>
      <c r="B2651" s="232" t="s">
        <v>1950</v>
      </c>
      <c r="C2651" s="249" t="s">
        <v>1069</v>
      </c>
      <c r="D2651" s="250" t="s">
        <v>1067</v>
      </c>
      <c r="E2651" s="232">
        <v>2</v>
      </c>
      <c r="F2651" s="1051"/>
      <c r="G2651" s="752">
        <f t="shared" si="106"/>
        <v>0</v>
      </c>
    </row>
    <row r="2652" spans="1:7">
      <c r="A2652" s="231" t="s">
        <v>1118</v>
      </c>
      <c r="B2652" s="232" t="s">
        <v>1950</v>
      </c>
      <c r="C2652" s="249" t="s">
        <v>1070</v>
      </c>
      <c r="D2652" s="250" t="s">
        <v>1067</v>
      </c>
      <c r="E2652" s="232">
        <v>8</v>
      </c>
      <c r="F2652" s="1051"/>
      <c r="G2652" s="752">
        <f t="shared" si="106"/>
        <v>0</v>
      </c>
    </row>
    <row r="2653" spans="1:7">
      <c r="A2653" s="1363" t="s">
        <v>1841</v>
      </c>
      <c r="B2653" s="1365"/>
      <c r="C2653" s="1365"/>
      <c r="D2653" s="1365"/>
      <c r="E2653" s="1365"/>
      <c r="F2653" s="1717"/>
      <c r="G2653" s="773">
        <f>SUM(G2644:G2652)</f>
        <v>0</v>
      </c>
    </row>
    <row r="2654" spans="1:7" ht="15" customHeight="1">
      <c r="A2654" s="225">
        <v>5</v>
      </c>
      <c r="B2654" s="226"/>
      <c r="C2654" s="1562" t="s">
        <v>1071</v>
      </c>
      <c r="D2654" s="1548" t="s">
        <v>452</v>
      </c>
      <c r="E2654" s="1548" t="s">
        <v>452</v>
      </c>
      <c r="F2654" s="1548" t="s">
        <v>452</v>
      </c>
      <c r="G2654" s="1549" t="s">
        <v>452</v>
      </c>
    </row>
    <row r="2655" spans="1:7">
      <c r="A2655" s="227" t="s">
        <v>1119</v>
      </c>
      <c r="B2655" s="232" t="s">
        <v>1950</v>
      </c>
      <c r="C2655" s="228" t="s">
        <v>1044</v>
      </c>
      <c r="D2655" s="229" t="s">
        <v>57</v>
      </c>
      <c r="E2655" s="629">
        <v>7</v>
      </c>
      <c r="F2655" s="1065"/>
      <c r="G2655" s="752">
        <f t="shared" ref="G2655:G2662" si="107">E2655*F2655</f>
        <v>0</v>
      </c>
    </row>
    <row r="2656" spans="1:7">
      <c r="A2656" s="227" t="s">
        <v>1120</v>
      </c>
      <c r="B2656" s="232" t="s">
        <v>1950</v>
      </c>
      <c r="C2656" s="228" t="s">
        <v>686</v>
      </c>
      <c r="D2656" s="229" t="s">
        <v>24</v>
      </c>
      <c r="E2656" s="629">
        <f>E2655*0.375</f>
        <v>2.625</v>
      </c>
      <c r="F2656" s="1065"/>
      <c r="G2656" s="752">
        <f t="shared" si="107"/>
        <v>0</v>
      </c>
    </row>
    <row r="2657" spans="1:7" ht="38.25">
      <c r="A2657" s="1189" t="s">
        <v>1121</v>
      </c>
      <c r="B2657" s="1185" t="s">
        <v>1950</v>
      </c>
      <c r="C2657" s="1194" t="s">
        <v>1996</v>
      </c>
      <c r="D2657" s="1195" t="s">
        <v>32</v>
      </c>
      <c r="E2657" s="1132">
        <v>7</v>
      </c>
      <c r="F2657" s="1051"/>
      <c r="G2657" s="752">
        <f t="shared" si="107"/>
        <v>0</v>
      </c>
    </row>
    <row r="2658" spans="1:7">
      <c r="A2658" s="227" t="s">
        <v>1122</v>
      </c>
      <c r="B2658" s="221" t="s">
        <v>1950</v>
      </c>
      <c r="C2658" s="234" t="s">
        <v>1049</v>
      </c>
      <c r="D2658" s="237" t="s">
        <v>32</v>
      </c>
      <c r="E2658" s="518">
        <v>7</v>
      </c>
      <c r="F2658" s="1051"/>
      <c r="G2658" s="752">
        <f t="shared" si="107"/>
        <v>0</v>
      </c>
    </row>
    <row r="2659" spans="1:7" ht="25.5">
      <c r="A2659" s="227" t="s">
        <v>1123</v>
      </c>
      <c r="B2659" s="221" t="s">
        <v>1950</v>
      </c>
      <c r="C2659" s="234" t="s">
        <v>1072</v>
      </c>
      <c r="D2659" s="235" t="s">
        <v>32</v>
      </c>
      <c r="E2659" s="630">
        <v>7</v>
      </c>
      <c r="F2659" s="1051"/>
      <c r="G2659" s="752">
        <f t="shared" si="107"/>
        <v>0</v>
      </c>
    </row>
    <row r="2660" spans="1:7">
      <c r="A2660" s="227" t="s">
        <v>1124</v>
      </c>
      <c r="B2660" s="221" t="s">
        <v>1950</v>
      </c>
      <c r="C2660" s="234" t="s">
        <v>1073</v>
      </c>
      <c r="D2660" s="235" t="s">
        <v>1067</v>
      </c>
      <c r="E2660" s="630">
        <v>7</v>
      </c>
      <c r="F2660" s="1051"/>
      <c r="G2660" s="752">
        <f t="shared" si="107"/>
        <v>0</v>
      </c>
    </row>
    <row r="2661" spans="1:7">
      <c r="A2661" s="227" t="s">
        <v>1125</v>
      </c>
      <c r="B2661" s="221" t="s">
        <v>1950</v>
      </c>
      <c r="C2661" s="234" t="s">
        <v>1074</v>
      </c>
      <c r="D2661" s="235" t="s">
        <v>1067</v>
      </c>
      <c r="E2661" s="630">
        <v>7</v>
      </c>
      <c r="F2661" s="1051"/>
      <c r="G2661" s="752">
        <f t="shared" si="107"/>
        <v>0</v>
      </c>
    </row>
    <row r="2662" spans="1:7">
      <c r="A2662" s="227" t="s">
        <v>1126</v>
      </c>
      <c r="B2662" s="221" t="s">
        <v>1950</v>
      </c>
      <c r="C2662" s="234" t="s">
        <v>1075</v>
      </c>
      <c r="D2662" s="235" t="s">
        <v>1067</v>
      </c>
      <c r="E2662" s="630">
        <v>7</v>
      </c>
      <c r="F2662" s="1051"/>
      <c r="G2662" s="752">
        <f t="shared" si="107"/>
        <v>0</v>
      </c>
    </row>
    <row r="2663" spans="1:7">
      <c r="A2663" s="1363" t="s">
        <v>1841</v>
      </c>
      <c r="B2663" s="1365"/>
      <c r="C2663" s="1365"/>
      <c r="D2663" s="1365"/>
      <c r="E2663" s="1365"/>
      <c r="F2663" s="1717"/>
      <c r="G2663" s="773">
        <f>SUM(G2655:G2662)</f>
        <v>0</v>
      </c>
    </row>
    <row r="2664" spans="1:7" ht="15" customHeight="1">
      <c r="A2664" s="252" t="s">
        <v>1076</v>
      </c>
      <c r="B2664" s="253"/>
      <c r="C2664" s="1564" t="s">
        <v>1077</v>
      </c>
      <c r="D2664" s="1565"/>
      <c r="E2664" s="1565"/>
      <c r="F2664" s="1565"/>
      <c r="G2664" s="1566"/>
    </row>
    <row r="2665" spans="1:7" ht="25.5">
      <c r="A2665" s="231" t="s">
        <v>1127</v>
      </c>
      <c r="B2665" s="232" t="s">
        <v>1950</v>
      </c>
      <c r="C2665" s="249" t="s">
        <v>1078</v>
      </c>
      <c r="D2665" s="250" t="s">
        <v>149</v>
      </c>
      <c r="E2665" s="632">
        <v>1</v>
      </c>
      <c r="F2665" s="1051"/>
      <c r="G2665" s="752">
        <f>F2665*E2665</f>
        <v>0</v>
      </c>
    </row>
    <row r="2666" spans="1:7">
      <c r="A2666" s="231" t="s">
        <v>1128</v>
      </c>
      <c r="B2666" s="232" t="s">
        <v>1950</v>
      </c>
      <c r="C2666" s="249" t="s">
        <v>1079</v>
      </c>
      <c r="D2666" s="250" t="s">
        <v>149</v>
      </c>
      <c r="E2666" s="632">
        <v>1</v>
      </c>
      <c r="F2666" s="1051"/>
      <c r="G2666" s="752">
        <f t="shared" ref="G2666:G2667" si="108">F2666*E2666</f>
        <v>0</v>
      </c>
    </row>
    <row r="2667" spans="1:7">
      <c r="A2667" s="231" t="s">
        <v>1129</v>
      </c>
      <c r="B2667" s="232" t="s">
        <v>1950</v>
      </c>
      <c r="C2667" s="249" t="s">
        <v>1080</v>
      </c>
      <c r="D2667" s="250" t="s">
        <v>149</v>
      </c>
      <c r="E2667" s="632">
        <v>1</v>
      </c>
      <c r="F2667" s="1051"/>
      <c r="G2667" s="752">
        <f t="shared" si="108"/>
        <v>0</v>
      </c>
    </row>
    <row r="2668" spans="1:7">
      <c r="A2668" s="255"/>
      <c r="B2668" s="256"/>
      <c r="C2668" s="257"/>
      <c r="D2668" s="256"/>
      <c r="E2668" s="256"/>
      <c r="F2668" s="972" t="s">
        <v>1841</v>
      </c>
      <c r="G2668" s="774">
        <f>SUM(G2665:G2667)</f>
        <v>0</v>
      </c>
    </row>
    <row r="2669" spans="1:7">
      <c r="A2669" s="218">
        <v>7</v>
      </c>
      <c r="B2669" s="259"/>
      <c r="C2669" s="1550" t="s">
        <v>1081</v>
      </c>
      <c r="D2669" s="1551" t="s">
        <v>452</v>
      </c>
      <c r="E2669" s="1551" t="s">
        <v>452</v>
      </c>
      <c r="F2669" s="1551" t="s">
        <v>452</v>
      </c>
      <c r="G2669" s="1552" t="s">
        <v>452</v>
      </c>
    </row>
    <row r="2670" spans="1:7">
      <c r="A2670" s="227" t="s">
        <v>1130</v>
      </c>
      <c r="B2670" s="221" t="s">
        <v>1950</v>
      </c>
      <c r="C2670" s="234" t="s">
        <v>1082</v>
      </c>
      <c r="D2670" s="237" t="s">
        <v>32</v>
      </c>
      <c r="E2670" s="630">
        <v>7</v>
      </c>
      <c r="F2670" s="1051"/>
      <c r="G2670" s="752">
        <f t="shared" ref="G2670:G2672" si="109">E2670*F2670</f>
        <v>0</v>
      </c>
    </row>
    <row r="2671" spans="1:7">
      <c r="A2671" s="227" t="s">
        <v>1131</v>
      </c>
      <c r="B2671" s="221" t="s">
        <v>1950</v>
      </c>
      <c r="C2671" s="234" t="s">
        <v>1083</v>
      </c>
      <c r="D2671" s="237" t="s">
        <v>32</v>
      </c>
      <c r="E2671" s="620">
        <v>2</v>
      </c>
      <c r="F2671" s="1051"/>
      <c r="G2671" s="752">
        <f>E2671*F2671</f>
        <v>0</v>
      </c>
    </row>
    <row r="2672" spans="1:7">
      <c r="A2672" s="227" t="s">
        <v>1132</v>
      </c>
      <c r="B2672" s="221" t="s">
        <v>1950</v>
      </c>
      <c r="C2672" s="240" t="s">
        <v>1084</v>
      </c>
      <c r="D2672" s="237" t="s">
        <v>32</v>
      </c>
      <c r="E2672" s="518">
        <v>1</v>
      </c>
      <c r="F2672" s="1051"/>
      <c r="G2672" s="752">
        <f t="shared" si="109"/>
        <v>0</v>
      </c>
    </row>
    <row r="2673" spans="1:7">
      <c r="A2673" s="1553" t="s">
        <v>1841</v>
      </c>
      <c r="B2673" s="1554"/>
      <c r="C2673" s="1554"/>
      <c r="D2673" s="1554"/>
      <c r="E2673" s="1554"/>
      <c r="F2673" s="1718"/>
      <c r="G2673" s="775">
        <f>SUM(G2670:G2672)</f>
        <v>0</v>
      </c>
    </row>
    <row r="2674" spans="1:7">
      <c r="A2674" s="218">
        <v>8</v>
      </c>
      <c r="B2674" s="259"/>
      <c r="C2674" s="1550" t="s">
        <v>1085</v>
      </c>
      <c r="D2674" s="1551" t="s">
        <v>452</v>
      </c>
      <c r="E2674" s="1551" t="s">
        <v>452</v>
      </c>
      <c r="F2674" s="1551" t="s">
        <v>452</v>
      </c>
      <c r="G2674" s="1552" t="s">
        <v>452</v>
      </c>
    </row>
    <row r="2675" spans="1:7">
      <c r="A2675" s="227" t="s">
        <v>1133</v>
      </c>
      <c r="B2675" s="221" t="s">
        <v>1950</v>
      </c>
      <c r="C2675" s="261" t="s">
        <v>1086</v>
      </c>
      <c r="D2675" s="237" t="s">
        <v>26</v>
      </c>
      <c r="E2675" s="518">
        <v>7.3</v>
      </c>
      <c r="F2675" s="1051"/>
      <c r="G2675" s="752">
        <f t="shared" ref="G2675:G2676" si="110">E2675*F2675</f>
        <v>0</v>
      </c>
    </row>
    <row r="2676" spans="1:7">
      <c r="A2676" s="227" t="s">
        <v>1134</v>
      </c>
      <c r="B2676" s="221" t="s">
        <v>1950</v>
      </c>
      <c r="C2676" s="222" t="s">
        <v>1087</v>
      </c>
      <c r="D2676" s="237" t="s">
        <v>119</v>
      </c>
      <c r="E2676" s="221">
        <f>6.2+3</f>
        <v>9.1999999999999993</v>
      </c>
      <c r="F2676" s="1051"/>
      <c r="G2676" s="752">
        <f t="shared" si="110"/>
        <v>0</v>
      </c>
    </row>
    <row r="2677" spans="1:7">
      <c r="A2677" s="1553" t="s">
        <v>1841</v>
      </c>
      <c r="B2677" s="1554"/>
      <c r="C2677" s="1554"/>
      <c r="D2677" s="1554"/>
      <c r="E2677" s="1554"/>
      <c r="F2677" s="1718"/>
      <c r="G2677" s="775">
        <f>SUM(G2675:G2676)</f>
        <v>0</v>
      </c>
    </row>
    <row r="2678" spans="1:7" ht="15.75" thickBot="1">
      <c r="A2678" s="1720" t="s">
        <v>1871</v>
      </c>
      <c r="B2678" s="1721"/>
      <c r="C2678" s="1721"/>
      <c r="D2678" s="1721"/>
      <c r="E2678" s="1721"/>
      <c r="F2678" s="1722"/>
      <c r="G2678" s="776">
        <f>G2673+G2668+G2663+G2653+G2642+G2629+G2616+G2677</f>
        <v>0</v>
      </c>
    </row>
    <row r="2679" spans="1:7" ht="15.75" thickTop="1">
      <c r="A2679" s="1594"/>
      <c r="B2679" s="1594"/>
      <c r="C2679" s="1594"/>
      <c r="D2679" s="1594"/>
      <c r="E2679" s="1594"/>
      <c r="F2679" s="1594"/>
      <c r="G2679" s="480"/>
    </row>
    <row r="2680" spans="1:7" ht="17.25" customHeight="1" thickBot="1">
      <c r="A2680" s="633"/>
      <c r="B2680" s="633"/>
      <c r="C2680" s="382"/>
      <c r="D2680" s="633"/>
      <c r="E2680" s="633"/>
      <c r="F2680" s="633"/>
      <c r="G2680" s="483"/>
    </row>
    <row r="2681" spans="1:7" ht="75" customHeight="1" thickTop="1">
      <c r="A2681" s="1318" t="s">
        <v>1868</v>
      </c>
      <c r="B2681" s="1319"/>
      <c r="C2681" s="1319"/>
      <c r="D2681" s="1319"/>
      <c r="E2681" s="1319"/>
      <c r="F2681" s="1319"/>
      <c r="G2681" s="442"/>
    </row>
    <row r="2682" spans="1:7" ht="15.75">
      <c r="A2682" s="1351"/>
      <c r="B2682" s="1352"/>
      <c r="C2682" s="1352"/>
      <c r="D2682" s="1352"/>
      <c r="E2682" s="1352"/>
      <c r="F2682" s="1352"/>
      <c r="G2682" s="442"/>
    </row>
    <row r="2683" spans="1:7" ht="20.25" customHeight="1">
      <c r="A2683" s="1443" t="s">
        <v>1892</v>
      </c>
      <c r="B2683" s="1444"/>
      <c r="C2683" s="1444"/>
      <c r="D2683" s="1444"/>
      <c r="E2683" s="1444"/>
      <c r="F2683" s="1444"/>
      <c r="G2683" s="442"/>
    </row>
    <row r="2684" spans="1:7" ht="20.25">
      <c r="A2684" s="1354"/>
      <c r="B2684" s="1355"/>
      <c r="C2684" s="1355"/>
      <c r="D2684" s="1355"/>
      <c r="E2684" s="1355"/>
      <c r="F2684" s="1355"/>
      <c r="G2684" s="442"/>
    </row>
    <row r="2685" spans="1:7" ht="20.25">
      <c r="A2685" s="1357" t="s">
        <v>1135</v>
      </c>
      <c r="B2685" s="1358"/>
      <c r="C2685" s="1358"/>
      <c r="D2685" s="1358"/>
      <c r="E2685" s="1358"/>
      <c r="F2685" s="1358"/>
      <c r="G2685" s="442"/>
    </row>
    <row r="2686" spans="1:7" ht="20.25">
      <c r="A2686" s="423"/>
      <c r="B2686" s="424"/>
      <c r="C2686" s="424"/>
      <c r="D2686" s="424"/>
      <c r="E2686" s="424"/>
      <c r="F2686" s="424"/>
      <c r="G2686" s="442"/>
    </row>
    <row r="2687" spans="1:7">
      <c r="A2687" s="439"/>
      <c r="B2687" s="443"/>
      <c r="C2687" s="3"/>
      <c r="D2687" s="443"/>
      <c r="E2687" s="443"/>
      <c r="F2687" s="443"/>
      <c r="G2687" s="442"/>
    </row>
    <row r="2688" spans="1:7">
      <c r="A2688" s="1360" t="s">
        <v>0</v>
      </c>
      <c r="B2688" s="1361"/>
      <c r="C2688" s="1361"/>
      <c r="D2688" s="1361"/>
      <c r="E2688" s="1361"/>
      <c r="F2688" s="1361"/>
      <c r="G2688" s="442"/>
    </row>
    <row r="2689" spans="1:7">
      <c r="A2689" s="1379" t="s">
        <v>1</v>
      </c>
      <c r="B2689" s="1380"/>
      <c r="C2689" s="1380"/>
      <c r="D2689" s="1380"/>
      <c r="E2689" s="1380"/>
      <c r="F2689" s="1380"/>
      <c r="G2689" s="442"/>
    </row>
    <row r="2690" spans="1:7" ht="15" customHeight="1">
      <c r="A2690" s="121"/>
      <c r="B2690" s="713" t="s">
        <v>2</v>
      </c>
      <c r="C2690" s="714">
        <v>45</v>
      </c>
      <c r="D2690" s="713" t="s">
        <v>3</v>
      </c>
      <c r="E2690" s="1408" t="s">
        <v>4</v>
      </c>
      <c r="F2690" s="1637"/>
      <c r="G2690" s="442"/>
    </row>
    <row r="2691" spans="1:7" ht="35.1" customHeight="1">
      <c r="A2691" s="121"/>
      <c r="B2691" s="715" t="s">
        <v>662</v>
      </c>
      <c r="C2691" s="716" t="s">
        <v>6</v>
      </c>
      <c r="D2691" s="715" t="s">
        <v>7</v>
      </c>
      <c r="E2691" s="1325" t="s">
        <v>8</v>
      </c>
      <c r="F2691" s="1638"/>
      <c r="G2691" s="442"/>
    </row>
    <row r="2692" spans="1:7" ht="84.95" customHeight="1">
      <c r="A2692" s="121"/>
      <c r="B2692" s="715" t="s">
        <v>662</v>
      </c>
      <c r="C2692" s="716" t="s">
        <v>1869</v>
      </c>
      <c r="D2692" s="715" t="s">
        <v>666</v>
      </c>
      <c r="E2692" s="1325" t="s">
        <v>667</v>
      </c>
      <c r="F2692" s="1638"/>
      <c r="G2692" s="442"/>
    </row>
    <row r="2693" spans="1:7">
      <c r="A2693" s="447"/>
      <c r="B2693" s="593"/>
      <c r="C2693" s="32"/>
      <c r="D2693" s="593"/>
      <c r="E2693" s="592"/>
      <c r="F2693" s="592"/>
      <c r="G2693" s="442"/>
    </row>
    <row r="2694" spans="1:7">
      <c r="A2694" s="447"/>
      <c r="B2694" s="440"/>
      <c r="C2694" s="4"/>
      <c r="D2694" s="440"/>
      <c r="E2694" s="440"/>
      <c r="F2694" s="440"/>
      <c r="G2694" s="442"/>
    </row>
    <row r="2695" spans="1:7" ht="15.75">
      <c r="A2695" s="578" t="s">
        <v>1885</v>
      </c>
      <c r="B2695" s="579"/>
      <c r="C2695" s="33"/>
      <c r="D2695" s="758">
        <f>G2813</f>
        <v>0</v>
      </c>
      <c r="E2695" s="749" t="s">
        <v>21</v>
      </c>
      <c r="F2695" s="448"/>
      <c r="G2695" s="442"/>
    </row>
    <row r="2696" spans="1:7" ht="15.75">
      <c r="A2696" s="711"/>
      <c r="B2696" s="1643"/>
      <c r="C2696" s="1644"/>
      <c r="D2696" s="1644"/>
      <c r="E2696" s="1644"/>
      <c r="F2696" s="1645"/>
      <c r="G2696" s="442"/>
    </row>
    <row r="2697" spans="1:7">
      <c r="A2697" s="1429"/>
      <c r="B2697" s="1430"/>
      <c r="C2697" s="1430"/>
      <c r="D2697" s="1430"/>
      <c r="E2697" s="1430"/>
      <c r="F2697" s="1430"/>
      <c r="G2697" s="442"/>
    </row>
    <row r="2698" spans="1:7">
      <c r="A2698" s="910"/>
      <c r="B2698" s="911"/>
      <c r="C2698" s="911"/>
      <c r="D2698" s="911"/>
      <c r="E2698" s="911"/>
      <c r="F2698" s="911"/>
      <c r="G2698" s="442"/>
    </row>
    <row r="2699" spans="1:7">
      <c r="A2699" s="910"/>
      <c r="B2699" s="911"/>
      <c r="C2699" s="911"/>
      <c r="D2699" s="911"/>
      <c r="E2699" s="911"/>
      <c r="F2699" s="911"/>
      <c r="G2699" s="442"/>
    </row>
    <row r="2700" spans="1:7">
      <c r="A2700" s="910"/>
      <c r="B2700" s="911"/>
      <c r="C2700" s="911"/>
      <c r="D2700" s="911"/>
      <c r="E2700" s="911"/>
      <c r="F2700" s="911"/>
      <c r="G2700" s="442"/>
    </row>
    <row r="2701" spans="1:7" ht="15.75" thickBot="1">
      <c r="A2701" s="491"/>
      <c r="B2701" s="465"/>
      <c r="C2701" s="79"/>
      <c r="D2701" s="465"/>
      <c r="E2701" s="465"/>
      <c r="F2701" s="465"/>
      <c r="G2701" s="442"/>
    </row>
    <row r="2702" spans="1:7" ht="15" customHeight="1">
      <c r="A2702" s="1339" t="s">
        <v>1868</v>
      </c>
      <c r="B2702" s="1340"/>
      <c r="C2702" s="1341"/>
      <c r="D2702" s="1393" t="s">
        <v>1892</v>
      </c>
      <c r="E2702" s="1646"/>
      <c r="F2702" s="1646"/>
      <c r="G2702" s="1394"/>
    </row>
    <row r="2703" spans="1:7">
      <c r="A2703" s="1342"/>
      <c r="B2703" s="1343"/>
      <c r="C2703" s="1344"/>
      <c r="D2703" s="1395"/>
      <c r="E2703" s="1647"/>
      <c r="F2703" s="1647"/>
      <c r="G2703" s="1396"/>
    </row>
    <row r="2704" spans="1:7">
      <c r="A2704" s="1342"/>
      <c r="B2704" s="1343"/>
      <c r="C2704" s="1344"/>
      <c r="D2704" s="1395" t="s">
        <v>1135</v>
      </c>
      <c r="E2704" s="1647"/>
      <c r="F2704" s="1647"/>
      <c r="G2704" s="1396"/>
    </row>
    <row r="2705" spans="1:7" ht="15.75" thickBot="1">
      <c r="A2705" s="1345"/>
      <c r="B2705" s="1346"/>
      <c r="C2705" s="1347"/>
      <c r="D2705" s="1542"/>
      <c r="E2705" s="1709"/>
      <c r="F2705" s="1709"/>
      <c r="G2705" s="1543"/>
    </row>
    <row r="2706" spans="1:7" ht="15.75" thickTop="1">
      <c r="A2706" s="1376" t="s">
        <v>13</v>
      </c>
      <c r="B2706" s="1537" t="s">
        <v>433</v>
      </c>
      <c r="C2706" s="1405" t="s">
        <v>15</v>
      </c>
      <c r="D2706" s="1321" t="s">
        <v>435</v>
      </c>
      <c r="E2706" s="1705" t="s">
        <v>436</v>
      </c>
      <c r="F2706" s="1707" t="s">
        <v>1844</v>
      </c>
      <c r="G2706" s="1715" t="s">
        <v>1845</v>
      </c>
    </row>
    <row r="2707" spans="1:7">
      <c r="A2707" s="1377"/>
      <c r="B2707" s="1321"/>
      <c r="C2707" s="1406"/>
      <c r="D2707" s="1321"/>
      <c r="E2707" s="1705"/>
      <c r="F2707" s="1707"/>
      <c r="G2707" s="1715"/>
    </row>
    <row r="2708" spans="1:7">
      <c r="A2708" s="1378"/>
      <c r="B2708" s="1322"/>
      <c r="C2708" s="1407"/>
      <c r="D2708" s="1322"/>
      <c r="E2708" s="1706"/>
      <c r="F2708" s="1708"/>
      <c r="G2708" s="1716"/>
    </row>
    <row r="2709" spans="1:7">
      <c r="A2709" s="432">
        <v>1</v>
      </c>
      <c r="B2709" s="433">
        <v>2</v>
      </c>
      <c r="C2709" s="21">
        <v>3</v>
      </c>
      <c r="D2709" s="433">
        <v>4</v>
      </c>
      <c r="E2709" s="433">
        <v>5</v>
      </c>
      <c r="F2709" s="508">
        <v>6</v>
      </c>
      <c r="G2709" s="628">
        <v>7</v>
      </c>
    </row>
    <row r="2710" spans="1:7">
      <c r="A2710" s="263" t="s">
        <v>439</v>
      </c>
      <c r="B2710" s="264"/>
      <c r="C2710" s="1585" t="s">
        <v>673</v>
      </c>
      <c r="D2710" s="1586" t="s">
        <v>452</v>
      </c>
      <c r="E2710" s="1586" t="s">
        <v>452</v>
      </c>
      <c r="F2710" s="1586" t="s">
        <v>452</v>
      </c>
      <c r="G2710" s="1587" t="s">
        <v>452</v>
      </c>
    </row>
    <row r="2711" spans="1:7">
      <c r="A2711" s="1184" t="s">
        <v>1204</v>
      </c>
      <c r="B2711" s="1219" t="s">
        <v>1952</v>
      </c>
      <c r="C2711" s="1220" t="s">
        <v>1136</v>
      </c>
      <c r="D2711" s="1221" t="s">
        <v>105</v>
      </c>
      <c r="E2711" s="1222">
        <v>400</v>
      </c>
      <c r="F2711" s="1068"/>
      <c r="G2711" s="769">
        <f t="shared" ref="G2711:G2712" si="111">E2711*F2711</f>
        <v>0</v>
      </c>
    </row>
    <row r="2712" spans="1:7">
      <c r="A2712" s="1184" t="s">
        <v>1205</v>
      </c>
      <c r="B2712" s="1219" t="s">
        <v>1952</v>
      </c>
      <c r="C2712" s="1223" t="s">
        <v>1137</v>
      </c>
      <c r="D2712" s="1221" t="s">
        <v>105</v>
      </c>
      <c r="E2712" s="1222">
        <v>400</v>
      </c>
      <c r="F2712" s="1067"/>
      <c r="G2712" s="769">
        <f t="shared" si="111"/>
        <v>0</v>
      </c>
    </row>
    <row r="2713" spans="1:7">
      <c r="A2713" s="1640" t="s">
        <v>1846</v>
      </c>
      <c r="B2713" s="1641"/>
      <c r="C2713" s="1642"/>
      <c r="D2713" s="1642"/>
      <c r="E2713" s="1642"/>
      <c r="F2713" s="1642"/>
      <c r="G2713" s="772">
        <f>SUM(G2711:G2712)</f>
        <v>0</v>
      </c>
    </row>
    <row r="2714" spans="1:7">
      <c r="A2714" s="263">
        <v>2</v>
      </c>
      <c r="B2714" s="264"/>
      <c r="C2714" s="1585" t="s">
        <v>1138</v>
      </c>
      <c r="D2714" s="1586" t="s">
        <v>452</v>
      </c>
      <c r="E2714" s="1586" t="s">
        <v>452</v>
      </c>
      <c r="F2714" s="1586" t="s">
        <v>452</v>
      </c>
      <c r="G2714" s="1587" t="s">
        <v>452</v>
      </c>
    </row>
    <row r="2715" spans="1:7" ht="15" customHeight="1">
      <c r="A2715" s="1184" t="s">
        <v>1206</v>
      </c>
      <c r="B2715" s="1219" t="s">
        <v>1949</v>
      </c>
      <c r="C2715" s="1226" t="s">
        <v>1139</v>
      </c>
      <c r="D2715" s="1105" t="s">
        <v>105</v>
      </c>
      <c r="E2715" s="1227">
        <v>400</v>
      </c>
      <c r="F2715" s="1069"/>
      <c r="G2715" s="769">
        <f t="shared" ref="G2715:G2726" si="112">E2715*F2715</f>
        <v>0</v>
      </c>
    </row>
    <row r="2716" spans="1:7">
      <c r="A2716" s="1184" t="s">
        <v>1207</v>
      </c>
      <c r="B2716" s="1219" t="s">
        <v>1949</v>
      </c>
      <c r="C2716" s="1226" t="s">
        <v>1140</v>
      </c>
      <c r="D2716" s="1105" t="s">
        <v>105</v>
      </c>
      <c r="E2716" s="1227">
        <v>287</v>
      </c>
      <c r="F2716" s="1069"/>
      <c r="G2716" s="769">
        <f t="shared" si="112"/>
        <v>0</v>
      </c>
    </row>
    <row r="2717" spans="1:7">
      <c r="A2717" s="1184" t="s">
        <v>1208</v>
      </c>
      <c r="B2717" s="1219" t="s">
        <v>1949</v>
      </c>
      <c r="C2717" s="1226" t="s">
        <v>1141</v>
      </c>
      <c r="D2717" s="1105" t="s">
        <v>105</v>
      </c>
      <c r="E2717" s="1227">
        <v>22</v>
      </c>
      <c r="F2717" s="1069"/>
      <c r="G2717" s="769">
        <f t="shared" si="112"/>
        <v>0</v>
      </c>
    </row>
    <row r="2718" spans="1:7">
      <c r="A2718" s="1184" t="s">
        <v>2011</v>
      </c>
      <c r="B2718" s="1219" t="s">
        <v>1949</v>
      </c>
      <c r="C2718" s="1228" t="s">
        <v>2013</v>
      </c>
      <c r="D2718" s="1105" t="s">
        <v>105</v>
      </c>
      <c r="E2718" s="1227">
        <v>3</v>
      </c>
      <c r="F2718" s="1069"/>
      <c r="G2718" s="769">
        <f t="shared" si="112"/>
        <v>0</v>
      </c>
    </row>
    <row r="2719" spans="1:7">
      <c r="A2719" s="1184" t="s">
        <v>2012</v>
      </c>
      <c r="B2719" s="1219" t="s">
        <v>1949</v>
      </c>
      <c r="C2719" s="1228" t="s">
        <v>2014</v>
      </c>
      <c r="D2719" s="1105" t="s">
        <v>105</v>
      </c>
      <c r="E2719" s="1227">
        <v>2</v>
      </c>
      <c r="F2719" s="1069"/>
      <c r="G2719" s="769">
        <f t="shared" si="112"/>
        <v>0</v>
      </c>
    </row>
    <row r="2720" spans="1:7">
      <c r="A2720" s="1184" t="s">
        <v>1209</v>
      </c>
      <c r="B2720" s="1219" t="s">
        <v>1949</v>
      </c>
      <c r="C2720" s="1145" t="s">
        <v>1142</v>
      </c>
      <c r="D2720" s="1105" t="s">
        <v>105</v>
      </c>
      <c r="E2720" s="1227">
        <v>4</v>
      </c>
      <c r="F2720" s="1069"/>
      <c r="G2720" s="769">
        <f t="shared" si="112"/>
        <v>0</v>
      </c>
    </row>
    <row r="2721" spans="1:7">
      <c r="A2721" s="231" t="s">
        <v>1210</v>
      </c>
      <c r="B2721" s="265" t="s">
        <v>1949</v>
      </c>
      <c r="C2721" s="268" t="s">
        <v>1143</v>
      </c>
      <c r="D2721" s="145" t="s">
        <v>149</v>
      </c>
      <c r="E2721" s="458">
        <v>5</v>
      </c>
      <c r="F2721" s="1069"/>
      <c r="G2721" s="769">
        <f t="shared" si="112"/>
        <v>0</v>
      </c>
    </row>
    <row r="2722" spans="1:7">
      <c r="A2722" s="231" t="s">
        <v>1211</v>
      </c>
      <c r="B2722" s="265" t="s">
        <v>1949</v>
      </c>
      <c r="C2722" s="268" t="s">
        <v>1144</v>
      </c>
      <c r="D2722" s="145" t="s">
        <v>149</v>
      </c>
      <c r="E2722" s="458">
        <v>4</v>
      </c>
      <c r="F2722" s="1069"/>
      <c r="G2722" s="769">
        <f t="shared" si="112"/>
        <v>0</v>
      </c>
    </row>
    <row r="2723" spans="1:7">
      <c r="A2723" s="231" t="s">
        <v>1212</v>
      </c>
      <c r="B2723" s="265" t="s">
        <v>1949</v>
      </c>
      <c r="C2723" s="268" t="s">
        <v>1145</v>
      </c>
      <c r="D2723" s="145" t="s">
        <v>149</v>
      </c>
      <c r="E2723" s="458">
        <v>3</v>
      </c>
      <c r="F2723" s="1069"/>
      <c r="G2723" s="769">
        <f t="shared" si="112"/>
        <v>0</v>
      </c>
    </row>
    <row r="2724" spans="1:7">
      <c r="A2724" s="1184" t="s">
        <v>1213</v>
      </c>
      <c r="B2724" s="1219" t="s">
        <v>1949</v>
      </c>
      <c r="C2724" s="1145" t="s">
        <v>1146</v>
      </c>
      <c r="D2724" s="1105" t="s">
        <v>105</v>
      </c>
      <c r="E2724" s="1227">
        <v>32</v>
      </c>
      <c r="F2724" s="1069"/>
      <c r="G2724" s="769">
        <f t="shared" si="112"/>
        <v>0</v>
      </c>
    </row>
    <row r="2725" spans="1:7">
      <c r="A2725" s="1184" t="s">
        <v>1214</v>
      </c>
      <c r="B2725" s="1219" t="s">
        <v>1949</v>
      </c>
      <c r="C2725" s="1145" t="s">
        <v>1147</v>
      </c>
      <c r="D2725" s="1105" t="s">
        <v>105</v>
      </c>
      <c r="E2725" s="1227">
        <v>73</v>
      </c>
      <c r="F2725" s="1069"/>
      <c r="G2725" s="769">
        <f t="shared" si="112"/>
        <v>0</v>
      </c>
    </row>
    <row r="2726" spans="1:7">
      <c r="A2726" s="231" t="s">
        <v>1215</v>
      </c>
      <c r="B2726" s="265" t="s">
        <v>1949</v>
      </c>
      <c r="C2726" s="268" t="s">
        <v>1148</v>
      </c>
      <c r="D2726" s="145" t="s">
        <v>26</v>
      </c>
      <c r="E2726" s="471">
        <v>16.530999999999999</v>
      </c>
      <c r="F2726" s="1069"/>
      <c r="G2726" s="769">
        <f t="shared" si="112"/>
        <v>0</v>
      </c>
    </row>
    <row r="2727" spans="1:7">
      <c r="A2727" s="231" t="s">
        <v>1216</v>
      </c>
      <c r="B2727" s="265" t="s">
        <v>1949</v>
      </c>
      <c r="C2727" s="268" t="s">
        <v>1149</v>
      </c>
      <c r="D2727" s="145" t="s">
        <v>26</v>
      </c>
      <c r="E2727" s="471">
        <v>0.12</v>
      </c>
      <c r="F2727" s="1069"/>
      <c r="G2727" s="769">
        <f t="shared" ref="G2727:G2744" si="113">E2727*F2727</f>
        <v>0</v>
      </c>
    </row>
    <row r="2728" spans="1:7">
      <c r="A2728" s="231" t="s">
        <v>1217</v>
      </c>
      <c r="B2728" s="265" t="s">
        <v>1949</v>
      </c>
      <c r="C2728" s="268" t="s">
        <v>1150</v>
      </c>
      <c r="D2728" s="145" t="s">
        <v>1151</v>
      </c>
      <c r="E2728" s="458">
        <v>20</v>
      </c>
      <c r="F2728" s="1069"/>
      <c r="G2728" s="769">
        <f t="shared" si="113"/>
        <v>0</v>
      </c>
    </row>
    <row r="2729" spans="1:7">
      <c r="A2729" s="1184" t="s">
        <v>1218</v>
      </c>
      <c r="B2729" s="1219" t="s">
        <v>1949</v>
      </c>
      <c r="C2729" s="1145" t="s">
        <v>1152</v>
      </c>
      <c r="D2729" s="1105" t="s">
        <v>105</v>
      </c>
      <c r="E2729" s="1227">
        <v>331</v>
      </c>
      <c r="F2729" s="1069"/>
      <c r="G2729" s="769">
        <f t="shared" si="113"/>
        <v>0</v>
      </c>
    </row>
    <row r="2730" spans="1:7">
      <c r="A2730" s="1184" t="s">
        <v>1219</v>
      </c>
      <c r="B2730" s="1219" t="s">
        <v>1949</v>
      </c>
      <c r="C2730" s="1145" t="s">
        <v>1153</v>
      </c>
      <c r="D2730" s="1105" t="s">
        <v>149</v>
      </c>
      <c r="E2730" s="1227">
        <v>33</v>
      </c>
      <c r="F2730" s="1069"/>
      <c r="G2730" s="769">
        <f t="shared" si="113"/>
        <v>0</v>
      </c>
    </row>
    <row r="2731" spans="1:7">
      <c r="A2731" s="231" t="s">
        <v>1220</v>
      </c>
      <c r="B2731" s="265" t="s">
        <v>1949</v>
      </c>
      <c r="C2731" s="268" t="s">
        <v>1154</v>
      </c>
      <c r="D2731" s="145" t="s">
        <v>149</v>
      </c>
      <c r="E2731" s="458">
        <v>3</v>
      </c>
      <c r="F2731" s="1069"/>
      <c r="G2731" s="769">
        <f t="shared" si="113"/>
        <v>0</v>
      </c>
    </row>
    <row r="2732" spans="1:7">
      <c r="A2732" s="1184" t="s">
        <v>2016</v>
      </c>
      <c r="B2732" s="1219" t="s">
        <v>1949</v>
      </c>
      <c r="C2732" s="1247" t="s">
        <v>2018</v>
      </c>
      <c r="D2732" s="1102" t="s">
        <v>149</v>
      </c>
      <c r="E2732" s="1104">
        <v>5</v>
      </c>
      <c r="F2732" s="1248"/>
      <c r="G2732" s="769">
        <f t="shared" si="113"/>
        <v>0</v>
      </c>
    </row>
    <row r="2733" spans="1:7">
      <c r="A2733" s="1184" t="s">
        <v>2017</v>
      </c>
      <c r="B2733" s="1219" t="s">
        <v>1949</v>
      </c>
      <c r="C2733" s="1247" t="s">
        <v>2019</v>
      </c>
      <c r="D2733" s="1102" t="s">
        <v>149</v>
      </c>
      <c r="E2733" s="1104">
        <v>1</v>
      </c>
      <c r="F2733" s="1248"/>
      <c r="G2733" s="769">
        <f t="shared" si="113"/>
        <v>0</v>
      </c>
    </row>
    <row r="2734" spans="1:7">
      <c r="A2734" s="231" t="s">
        <v>1221</v>
      </c>
      <c r="B2734" s="265" t="s">
        <v>1949</v>
      </c>
      <c r="C2734" s="268" t="s">
        <v>1155</v>
      </c>
      <c r="D2734" s="145" t="s">
        <v>149</v>
      </c>
      <c r="E2734" s="458">
        <v>14</v>
      </c>
      <c r="F2734" s="1069"/>
      <c r="G2734" s="769">
        <f t="shared" si="113"/>
        <v>0</v>
      </c>
    </row>
    <row r="2735" spans="1:7">
      <c r="A2735" s="231" t="s">
        <v>1222</v>
      </c>
      <c r="B2735" s="265" t="s">
        <v>1949</v>
      </c>
      <c r="C2735" s="268" t="s">
        <v>1156</v>
      </c>
      <c r="D2735" s="145" t="s">
        <v>149</v>
      </c>
      <c r="E2735" s="458">
        <v>18</v>
      </c>
      <c r="F2735" s="1069"/>
      <c r="G2735" s="769">
        <f t="shared" si="113"/>
        <v>0</v>
      </c>
    </row>
    <row r="2736" spans="1:7">
      <c r="A2736" s="231" t="s">
        <v>1223</v>
      </c>
      <c r="B2736" s="265" t="s">
        <v>1949</v>
      </c>
      <c r="C2736" s="268" t="s">
        <v>1157</v>
      </c>
      <c r="D2736" s="145" t="s">
        <v>149</v>
      </c>
      <c r="E2736" s="458">
        <v>16</v>
      </c>
      <c r="F2736" s="1069"/>
      <c r="G2736" s="769">
        <f t="shared" si="113"/>
        <v>0</v>
      </c>
    </row>
    <row r="2737" spans="1:7">
      <c r="A2737" s="231" t="s">
        <v>1224</v>
      </c>
      <c r="B2737" s="265" t="s">
        <v>1949</v>
      </c>
      <c r="C2737" s="268" t="s">
        <v>1158</v>
      </c>
      <c r="D2737" s="145" t="s">
        <v>149</v>
      </c>
      <c r="E2737" s="458">
        <v>4</v>
      </c>
      <c r="F2737" s="1069"/>
      <c r="G2737" s="769">
        <f t="shared" si="113"/>
        <v>0</v>
      </c>
    </row>
    <row r="2738" spans="1:7">
      <c r="A2738" s="231" t="s">
        <v>1225</v>
      </c>
      <c r="B2738" s="265" t="s">
        <v>1949</v>
      </c>
      <c r="C2738" s="268" t="s">
        <v>1159</v>
      </c>
      <c r="D2738" s="145" t="s">
        <v>149</v>
      </c>
      <c r="E2738" s="458">
        <v>1</v>
      </c>
      <c r="F2738" s="1069"/>
      <c r="G2738" s="769">
        <f t="shared" si="113"/>
        <v>0</v>
      </c>
    </row>
    <row r="2739" spans="1:7">
      <c r="A2739" s="231" t="s">
        <v>1226</v>
      </c>
      <c r="B2739" s="265" t="s">
        <v>1949</v>
      </c>
      <c r="C2739" s="268" t="s">
        <v>1160</v>
      </c>
      <c r="D2739" s="145" t="s">
        <v>105</v>
      </c>
      <c r="E2739" s="458">
        <v>24</v>
      </c>
      <c r="F2739" s="1069"/>
      <c r="G2739" s="769">
        <f t="shared" si="113"/>
        <v>0</v>
      </c>
    </row>
    <row r="2740" spans="1:7">
      <c r="A2740" s="231" t="s">
        <v>1227</v>
      </c>
      <c r="B2740" s="265" t="s">
        <v>1949</v>
      </c>
      <c r="C2740" s="268" t="s">
        <v>1161</v>
      </c>
      <c r="D2740" s="145" t="s">
        <v>105</v>
      </c>
      <c r="E2740" s="458">
        <v>11</v>
      </c>
      <c r="F2740" s="1069"/>
      <c r="G2740" s="769">
        <f t="shared" si="113"/>
        <v>0</v>
      </c>
    </row>
    <row r="2741" spans="1:7">
      <c r="A2741" s="231" t="s">
        <v>1228</v>
      </c>
      <c r="B2741" s="265" t="s">
        <v>1949</v>
      </c>
      <c r="C2741" s="268" t="s">
        <v>1162</v>
      </c>
      <c r="D2741" s="145" t="s">
        <v>105</v>
      </c>
      <c r="E2741" s="458">
        <v>16</v>
      </c>
      <c r="F2741" s="1069"/>
      <c r="G2741" s="769">
        <f t="shared" si="113"/>
        <v>0</v>
      </c>
    </row>
    <row r="2742" spans="1:7">
      <c r="A2742" s="231" t="s">
        <v>1229</v>
      </c>
      <c r="B2742" s="265" t="s">
        <v>1949</v>
      </c>
      <c r="C2742" s="268" t="s">
        <v>1163</v>
      </c>
      <c r="D2742" s="145" t="s">
        <v>149</v>
      </c>
      <c r="E2742" s="458">
        <v>10</v>
      </c>
      <c r="F2742" s="1069"/>
      <c r="G2742" s="769">
        <f t="shared" si="113"/>
        <v>0</v>
      </c>
    </row>
    <row r="2743" spans="1:7">
      <c r="A2743" s="231" t="s">
        <v>1230</v>
      </c>
      <c r="B2743" s="265" t="s">
        <v>1949</v>
      </c>
      <c r="C2743" s="268" t="s">
        <v>1779</v>
      </c>
      <c r="D2743" s="145" t="s">
        <v>105</v>
      </c>
      <c r="E2743" s="458">
        <v>28</v>
      </c>
      <c r="F2743" s="1069"/>
      <c r="G2743" s="769">
        <f t="shared" si="113"/>
        <v>0</v>
      </c>
    </row>
    <row r="2744" spans="1:7">
      <c r="A2744" s="231" t="s">
        <v>1231</v>
      </c>
      <c r="B2744" s="265" t="s">
        <v>1949</v>
      </c>
      <c r="C2744" s="268" t="s">
        <v>1780</v>
      </c>
      <c r="D2744" s="145" t="s">
        <v>105</v>
      </c>
      <c r="E2744" s="458">
        <v>21</v>
      </c>
      <c r="F2744" s="1069"/>
      <c r="G2744" s="769">
        <f t="shared" si="113"/>
        <v>0</v>
      </c>
    </row>
    <row r="2745" spans="1:7">
      <c r="A2745" s="1640" t="s">
        <v>1847</v>
      </c>
      <c r="B2745" s="1641"/>
      <c r="C2745" s="1641"/>
      <c r="D2745" s="1641"/>
      <c r="E2745" s="1641"/>
      <c r="F2745" s="1641"/>
      <c r="G2745" s="772">
        <f>SUM(G2715:G2744)</f>
        <v>0</v>
      </c>
    </row>
    <row r="2746" spans="1:7">
      <c r="A2746" s="263" t="s">
        <v>1164</v>
      </c>
      <c r="B2746" s="264"/>
      <c r="C2746" s="1585" t="s">
        <v>1165</v>
      </c>
      <c r="D2746" s="1586" t="s">
        <v>452</v>
      </c>
      <c r="E2746" s="1586" t="s">
        <v>452</v>
      </c>
      <c r="F2746" s="1586" t="s">
        <v>452</v>
      </c>
      <c r="G2746" s="1587" t="s">
        <v>452</v>
      </c>
    </row>
    <row r="2747" spans="1:7">
      <c r="A2747" s="231" t="s">
        <v>1232</v>
      </c>
      <c r="B2747" s="265" t="s">
        <v>1949</v>
      </c>
      <c r="C2747" s="268" t="s">
        <v>1781</v>
      </c>
      <c r="D2747" s="145" t="s">
        <v>28</v>
      </c>
      <c r="E2747" s="458">
        <v>133</v>
      </c>
      <c r="F2747" s="1069"/>
      <c r="G2747" s="769">
        <f t="shared" ref="G2747:G2754" si="114">E2747*F2747</f>
        <v>0</v>
      </c>
    </row>
    <row r="2748" spans="1:7">
      <c r="A2748" s="231" t="s">
        <v>1233</v>
      </c>
      <c r="B2748" s="265" t="s">
        <v>1949</v>
      </c>
      <c r="C2748" s="268" t="s">
        <v>1782</v>
      </c>
      <c r="D2748" s="145" t="s">
        <v>26</v>
      </c>
      <c r="E2748" s="471">
        <v>13.9</v>
      </c>
      <c r="F2748" s="1069"/>
      <c r="G2748" s="769">
        <f t="shared" si="114"/>
        <v>0</v>
      </c>
    </row>
    <row r="2749" spans="1:7">
      <c r="A2749" s="231" t="s">
        <v>1234</v>
      </c>
      <c r="B2749" s="265" t="s">
        <v>1949</v>
      </c>
      <c r="C2749" s="268" t="s">
        <v>1166</v>
      </c>
      <c r="D2749" s="145" t="s">
        <v>105</v>
      </c>
      <c r="E2749" s="458">
        <v>15</v>
      </c>
      <c r="F2749" s="1069"/>
      <c r="G2749" s="769">
        <f t="shared" si="114"/>
        <v>0</v>
      </c>
    </row>
    <row r="2750" spans="1:7">
      <c r="A2750" s="231" t="s">
        <v>1235</v>
      </c>
      <c r="B2750" s="265" t="s">
        <v>1949</v>
      </c>
      <c r="C2750" s="268" t="s">
        <v>1167</v>
      </c>
      <c r="D2750" s="145" t="s">
        <v>105</v>
      </c>
      <c r="E2750" s="458">
        <v>288</v>
      </c>
      <c r="F2750" s="1069"/>
      <c r="G2750" s="769">
        <f t="shared" si="114"/>
        <v>0</v>
      </c>
    </row>
    <row r="2751" spans="1:7">
      <c r="A2751" s="231" t="s">
        <v>1236</v>
      </c>
      <c r="B2751" s="265" t="s">
        <v>1949</v>
      </c>
      <c r="C2751" s="268" t="s">
        <v>1168</v>
      </c>
      <c r="D2751" s="145" t="s">
        <v>105</v>
      </c>
      <c r="E2751" s="458">
        <v>303</v>
      </c>
      <c r="F2751" s="1069"/>
      <c r="G2751" s="769">
        <f t="shared" si="114"/>
        <v>0</v>
      </c>
    </row>
    <row r="2752" spans="1:7">
      <c r="A2752" s="231" t="s">
        <v>1237</v>
      </c>
      <c r="B2752" s="265" t="s">
        <v>1949</v>
      </c>
      <c r="C2752" s="268" t="s">
        <v>1169</v>
      </c>
      <c r="D2752" s="145" t="s">
        <v>149</v>
      </c>
      <c r="E2752" s="458">
        <v>12</v>
      </c>
      <c r="F2752" s="1069"/>
      <c r="G2752" s="769">
        <f t="shared" si="114"/>
        <v>0</v>
      </c>
    </row>
    <row r="2753" spans="1:7">
      <c r="A2753" s="1184" t="s">
        <v>1238</v>
      </c>
      <c r="B2753" s="1219" t="s">
        <v>1949</v>
      </c>
      <c r="C2753" s="1145" t="s">
        <v>1170</v>
      </c>
      <c r="D2753" s="1105" t="s">
        <v>105</v>
      </c>
      <c r="E2753" s="1227">
        <v>293</v>
      </c>
      <c r="F2753" s="1069"/>
      <c r="G2753" s="769">
        <f t="shared" si="114"/>
        <v>0</v>
      </c>
    </row>
    <row r="2754" spans="1:7">
      <c r="A2754" s="231" t="s">
        <v>1239</v>
      </c>
      <c r="B2754" s="265" t="s">
        <v>1949</v>
      </c>
      <c r="C2754" s="268" t="s">
        <v>1171</v>
      </c>
      <c r="D2754" s="145" t="s">
        <v>149</v>
      </c>
      <c r="E2754" s="458">
        <v>12</v>
      </c>
      <c r="F2754" s="1069"/>
      <c r="G2754" s="769">
        <f t="shared" si="114"/>
        <v>0</v>
      </c>
    </row>
    <row r="2755" spans="1:7">
      <c r="A2755" s="1640" t="s">
        <v>1848</v>
      </c>
      <c r="B2755" s="1641"/>
      <c r="C2755" s="1642"/>
      <c r="D2755" s="1642"/>
      <c r="E2755" s="1642"/>
      <c r="F2755" s="1642"/>
      <c r="G2755" s="771">
        <f>SUM(G2747:G2754)</f>
        <v>0</v>
      </c>
    </row>
    <row r="2756" spans="1:7">
      <c r="A2756" s="263" t="s">
        <v>1172</v>
      </c>
      <c r="B2756" s="264"/>
      <c r="C2756" s="1585" t="s">
        <v>1173</v>
      </c>
      <c r="D2756" s="1586" t="s">
        <v>452</v>
      </c>
      <c r="E2756" s="1586" t="s">
        <v>452</v>
      </c>
      <c r="F2756" s="1586" t="s">
        <v>452</v>
      </c>
      <c r="G2756" s="1587" t="s">
        <v>452</v>
      </c>
    </row>
    <row r="2757" spans="1:7">
      <c r="A2757" s="231" t="s">
        <v>1240</v>
      </c>
      <c r="B2757" s="265" t="s">
        <v>1949</v>
      </c>
      <c r="C2757" s="268" t="s">
        <v>1174</v>
      </c>
      <c r="D2757" s="145" t="s">
        <v>105</v>
      </c>
      <c r="E2757" s="458">
        <v>48</v>
      </c>
      <c r="F2757" s="1069"/>
      <c r="G2757" s="769">
        <f t="shared" ref="G2757:G2759" si="115">E2757*F2757</f>
        <v>0</v>
      </c>
    </row>
    <row r="2758" spans="1:7">
      <c r="A2758" s="231" t="s">
        <v>1241</v>
      </c>
      <c r="B2758" s="265" t="s">
        <v>1949</v>
      </c>
      <c r="C2758" s="268" t="s">
        <v>1175</v>
      </c>
      <c r="D2758" s="145" t="s">
        <v>105</v>
      </c>
      <c r="E2758" s="458">
        <v>12</v>
      </c>
      <c r="F2758" s="1069"/>
      <c r="G2758" s="769">
        <f t="shared" si="115"/>
        <v>0</v>
      </c>
    </row>
    <row r="2759" spans="1:7">
      <c r="A2759" s="231" t="s">
        <v>1242</v>
      </c>
      <c r="B2759" s="265" t="s">
        <v>1949</v>
      </c>
      <c r="C2759" s="268" t="s">
        <v>1176</v>
      </c>
      <c r="D2759" s="145" t="s">
        <v>149</v>
      </c>
      <c r="E2759" s="458">
        <v>11</v>
      </c>
      <c r="F2759" s="1069"/>
      <c r="G2759" s="769">
        <f t="shared" si="115"/>
        <v>0</v>
      </c>
    </row>
    <row r="2760" spans="1:7">
      <c r="A2760" s="1640" t="s">
        <v>1849</v>
      </c>
      <c r="B2760" s="1641"/>
      <c r="C2760" s="1642"/>
      <c r="D2760" s="1642"/>
      <c r="E2760" s="1642"/>
      <c r="F2760" s="1642"/>
      <c r="G2760" s="771">
        <f>SUM(G2757:G2759)</f>
        <v>0</v>
      </c>
    </row>
    <row r="2761" spans="1:7">
      <c r="A2761" s="263" t="s">
        <v>1177</v>
      </c>
      <c r="B2761" s="264"/>
      <c r="C2761" s="1585" t="s">
        <v>1178</v>
      </c>
      <c r="D2761" s="1586" t="s">
        <v>452</v>
      </c>
      <c r="E2761" s="1586" t="s">
        <v>452</v>
      </c>
      <c r="F2761" s="1586" t="s">
        <v>452</v>
      </c>
      <c r="G2761" s="1587" t="s">
        <v>452</v>
      </c>
    </row>
    <row r="2762" spans="1:7">
      <c r="A2762" s="231" t="s">
        <v>1243</v>
      </c>
      <c r="B2762" s="265" t="s">
        <v>1949</v>
      </c>
      <c r="C2762" s="270" t="s">
        <v>678</v>
      </c>
      <c r="D2762" s="145" t="s">
        <v>24</v>
      </c>
      <c r="E2762" s="458">
        <v>461.7</v>
      </c>
      <c r="F2762" s="1065"/>
      <c r="G2762" s="769">
        <f t="shared" ref="G2762:G2768" si="116">E2762*F2762</f>
        <v>0</v>
      </c>
    </row>
    <row r="2763" spans="1:7">
      <c r="A2763" s="231" t="s">
        <v>1244</v>
      </c>
      <c r="B2763" s="265" t="s">
        <v>1949</v>
      </c>
      <c r="C2763" s="228" t="s">
        <v>680</v>
      </c>
      <c r="D2763" s="145" t="s">
        <v>28</v>
      </c>
      <c r="E2763" s="458">
        <v>855</v>
      </c>
      <c r="F2763" s="1065"/>
      <c r="G2763" s="769">
        <f t="shared" si="116"/>
        <v>0</v>
      </c>
    </row>
    <row r="2764" spans="1:7">
      <c r="A2764" s="231" t="s">
        <v>1245</v>
      </c>
      <c r="B2764" s="265" t="s">
        <v>1949</v>
      </c>
      <c r="C2764" s="228" t="s">
        <v>682</v>
      </c>
      <c r="D2764" s="145" t="s">
        <v>24</v>
      </c>
      <c r="E2764" s="458">
        <v>359.09999999999997</v>
      </c>
      <c r="F2764" s="1065"/>
      <c r="G2764" s="769">
        <f t="shared" si="116"/>
        <v>0</v>
      </c>
    </row>
    <row r="2765" spans="1:7">
      <c r="A2765" s="231" t="s">
        <v>1246</v>
      </c>
      <c r="B2765" s="265" t="s">
        <v>1949</v>
      </c>
      <c r="C2765" s="228" t="s">
        <v>1179</v>
      </c>
      <c r="D2765" s="145" t="s">
        <v>28</v>
      </c>
      <c r="E2765" s="458">
        <v>1396</v>
      </c>
      <c r="F2765" s="1069"/>
      <c r="G2765" s="769">
        <f t="shared" si="116"/>
        <v>0</v>
      </c>
    </row>
    <row r="2766" spans="1:7">
      <c r="A2766" s="1184" t="s">
        <v>1247</v>
      </c>
      <c r="B2766" s="1219" t="s">
        <v>1949</v>
      </c>
      <c r="C2766" s="1190" t="s">
        <v>1180</v>
      </c>
      <c r="D2766" s="1105" t="s">
        <v>28</v>
      </c>
      <c r="E2766" s="1227">
        <v>76</v>
      </c>
      <c r="F2766" s="1069"/>
      <c r="G2766" s="769">
        <f t="shared" si="116"/>
        <v>0</v>
      </c>
    </row>
    <row r="2767" spans="1:7">
      <c r="A2767" s="231" t="s">
        <v>1248</v>
      </c>
      <c r="B2767" s="265" t="s">
        <v>1949</v>
      </c>
      <c r="C2767" s="228" t="s">
        <v>1181</v>
      </c>
      <c r="D2767" s="145" t="s">
        <v>1182</v>
      </c>
      <c r="E2767" s="458">
        <v>9</v>
      </c>
      <c r="F2767" s="1069"/>
      <c r="G2767" s="769">
        <f t="shared" si="116"/>
        <v>0</v>
      </c>
    </row>
    <row r="2768" spans="1:7">
      <c r="A2768" s="1184" t="s">
        <v>2056</v>
      </c>
      <c r="B2768" s="1219" t="s">
        <v>1949</v>
      </c>
      <c r="C2768" s="1190" t="s">
        <v>2057</v>
      </c>
      <c r="D2768" s="1105" t="s">
        <v>28</v>
      </c>
      <c r="E2768" s="1227">
        <v>338</v>
      </c>
      <c r="F2768" s="1068"/>
      <c r="G2768" s="769">
        <f t="shared" si="116"/>
        <v>0</v>
      </c>
    </row>
    <row r="2769" spans="1:7">
      <c r="A2769" s="1640" t="s">
        <v>1850</v>
      </c>
      <c r="B2769" s="1641"/>
      <c r="C2769" s="1642"/>
      <c r="D2769" s="1642"/>
      <c r="E2769" s="1642"/>
      <c r="F2769" s="1642"/>
      <c r="G2769" s="771">
        <f>SUM(G2762:G2768)</f>
        <v>0</v>
      </c>
    </row>
    <row r="2770" spans="1:7">
      <c r="A2770" s="263" t="s">
        <v>1076</v>
      </c>
      <c r="B2770" s="264"/>
      <c r="C2770" s="1585" t="s">
        <v>1183</v>
      </c>
      <c r="D2770" s="1586" t="s">
        <v>452</v>
      </c>
      <c r="E2770" s="1586" t="s">
        <v>452</v>
      </c>
      <c r="F2770" s="1586" t="s">
        <v>452</v>
      </c>
      <c r="G2770" s="1587" t="s">
        <v>452</v>
      </c>
    </row>
    <row r="2771" spans="1:7">
      <c r="A2771" s="231" t="s">
        <v>1249</v>
      </c>
      <c r="B2771" s="265" t="s">
        <v>1949</v>
      </c>
      <c r="C2771" s="268" t="s">
        <v>1184</v>
      </c>
      <c r="D2771" s="145" t="s">
        <v>105</v>
      </c>
      <c r="E2771" s="458">
        <v>3</v>
      </c>
      <c r="F2771" s="1069"/>
      <c r="G2771" s="769">
        <f t="shared" ref="G2771:G2772" si="117">E2771*F2771</f>
        <v>0</v>
      </c>
    </row>
    <row r="2772" spans="1:7">
      <c r="A2772" s="231" t="s">
        <v>1250</v>
      </c>
      <c r="B2772" s="265" t="s">
        <v>1949</v>
      </c>
      <c r="C2772" s="268" t="s">
        <v>1185</v>
      </c>
      <c r="D2772" s="145" t="s">
        <v>26</v>
      </c>
      <c r="E2772" s="470">
        <v>1.3240000000000001</v>
      </c>
      <c r="F2772" s="1069"/>
      <c r="G2772" s="769">
        <f t="shared" si="117"/>
        <v>0</v>
      </c>
    </row>
    <row r="2773" spans="1:7">
      <c r="A2773" s="1640" t="s">
        <v>1851</v>
      </c>
      <c r="B2773" s="1641"/>
      <c r="C2773" s="1642"/>
      <c r="D2773" s="1642"/>
      <c r="E2773" s="1642"/>
      <c r="F2773" s="1642"/>
      <c r="G2773" s="771">
        <f>SUM(G2771:G2772)</f>
        <v>0</v>
      </c>
    </row>
    <row r="2774" spans="1:7">
      <c r="A2774" s="263" t="s">
        <v>1186</v>
      </c>
      <c r="B2774" s="264"/>
      <c r="C2774" s="1585" t="s">
        <v>1187</v>
      </c>
      <c r="D2774" s="1586" t="s">
        <v>452</v>
      </c>
      <c r="E2774" s="1586" t="s">
        <v>452</v>
      </c>
      <c r="F2774" s="1586" t="s">
        <v>452</v>
      </c>
      <c r="G2774" s="1587" t="s">
        <v>452</v>
      </c>
    </row>
    <row r="2775" spans="1:7">
      <c r="A2775" s="1582" t="s">
        <v>1188</v>
      </c>
      <c r="B2775" s="1583"/>
      <c r="C2775" s="1583"/>
      <c r="D2775" s="1583"/>
      <c r="E2775" s="1583"/>
      <c r="F2775" s="1583"/>
      <c r="G2775" s="1584"/>
    </row>
    <row r="2776" spans="1:7" ht="25.5">
      <c r="A2776" s="231" t="s">
        <v>1251</v>
      </c>
      <c r="B2776" s="265" t="s">
        <v>1949</v>
      </c>
      <c r="C2776" s="268" t="s">
        <v>1189</v>
      </c>
      <c r="D2776" s="145" t="s">
        <v>149</v>
      </c>
      <c r="E2776" s="458">
        <v>1</v>
      </c>
      <c r="F2776" s="1069"/>
      <c r="G2776" s="769">
        <f>E2776*F2776</f>
        <v>0</v>
      </c>
    </row>
    <row r="2777" spans="1:7">
      <c r="A2777" s="1582" t="s">
        <v>1190</v>
      </c>
      <c r="B2777" s="1583"/>
      <c r="C2777" s="1583"/>
      <c r="D2777" s="1583"/>
      <c r="E2777" s="1583"/>
      <c r="F2777" s="1583"/>
      <c r="G2777" s="1584"/>
    </row>
    <row r="2778" spans="1:7">
      <c r="A2778" s="231" t="s">
        <v>1252</v>
      </c>
      <c r="B2778" s="265" t="s">
        <v>1949</v>
      </c>
      <c r="C2778" s="268" t="s">
        <v>1191</v>
      </c>
      <c r="D2778" s="145" t="s">
        <v>149</v>
      </c>
      <c r="E2778" s="458">
        <v>1</v>
      </c>
      <c r="F2778" s="1069"/>
      <c r="G2778" s="769">
        <f t="shared" ref="G2778:G2780" si="118">E2778*F2778</f>
        <v>0</v>
      </c>
    </row>
    <row r="2779" spans="1:7">
      <c r="A2779" s="231" t="s">
        <v>1253</v>
      </c>
      <c r="B2779" s="265" t="s">
        <v>1949</v>
      </c>
      <c r="C2779" s="268" t="s">
        <v>1192</v>
      </c>
      <c r="D2779" s="145" t="s">
        <v>149</v>
      </c>
      <c r="E2779" s="458">
        <v>1</v>
      </c>
      <c r="F2779" s="1069"/>
      <c r="G2779" s="769">
        <f t="shared" si="118"/>
        <v>0</v>
      </c>
    </row>
    <row r="2780" spans="1:7">
      <c r="A2780" s="231" t="s">
        <v>1254</v>
      </c>
      <c r="B2780" s="265" t="s">
        <v>1949</v>
      </c>
      <c r="C2780" s="268" t="s">
        <v>1193</v>
      </c>
      <c r="D2780" s="145" t="s">
        <v>149</v>
      </c>
      <c r="E2780" s="458">
        <v>1</v>
      </c>
      <c r="F2780" s="1069"/>
      <c r="G2780" s="769">
        <f t="shared" si="118"/>
        <v>0</v>
      </c>
    </row>
    <row r="2781" spans="1:7">
      <c r="A2781" s="1582" t="s">
        <v>1194</v>
      </c>
      <c r="B2781" s="1583"/>
      <c r="C2781" s="1583"/>
      <c r="D2781" s="1583"/>
      <c r="E2781" s="1583"/>
      <c r="F2781" s="1583"/>
      <c r="G2781" s="1584"/>
    </row>
    <row r="2782" spans="1:7" ht="25.5">
      <c r="A2782" s="231" t="s">
        <v>1255</v>
      </c>
      <c r="B2782" s="265" t="s">
        <v>1949</v>
      </c>
      <c r="C2782" s="268" t="s">
        <v>1783</v>
      </c>
      <c r="D2782" s="145" t="s">
        <v>149</v>
      </c>
      <c r="E2782" s="458">
        <v>1</v>
      </c>
      <c r="F2782" s="1069"/>
      <c r="G2782" s="769">
        <f t="shared" ref="G2782:G2784" si="119">E2782*F2782</f>
        <v>0</v>
      </c>
    </row>
    <row r="2783" spans="1:7">
      <c r="A2783" s="231" t="s">
        <v>1256</v>
      </c>
      <c r="B2783" s="265" t="s">
        <v>1949</v>
      </c>
      <c r="C2783" s="268" t="s">
        <v>1195</v>
      </c>
      <c r="D2783" s="145" t="s">
        <v>149</v>
      </c>
      <c r="E2783" s="458">
        <v>1</v>
      </c>
      <c r="F2783" s="1069"/>
      <c r="G2783" s="769">
        <f t="shared" si="119"/>
        <v>0</v>
      </c>
    </row>
    <row r="2784" spans="1:7">
      <c r="A2784" s="231" t="s">
        <v>1257</v>
      </c>
      <c r="B2784" s="265" t="s">
        <v>1949</v>
      </c>
      <c r="C2784" s="268" t="s">
        <v>1196</v>
      </c>
      <c r="D2784" s="145" t="s">
        <v>149</v>
      </c>
      <c r="E2784" s="458">
        <v>1</v>
      </c>
      <c r="F2784" s="1069"/>
      <c r="G2784" s="769">
        <f t="shared" si="119"/>
        <v>0</v>
      </c>
    </row>
    <row r="2785" spans="1:7">
      <c r="A2785" s="1640" t="s">
        <v>1852</v>
      </c>
      <c r="B2785" s="1641"/>
      <c r="C2785" s="1642"/>
      <c r="D2785" s="1642"/>
      <c r="E2785" s="1642"/>
      <c r="F2785" s="1642"/>
      <c r="G2785" s="771">
        <f>SUM(G2776:G2784)</f>
        <v>0</v>
      </c>
    </row>
    <row r="2786" spans="1:7">
      <c r="A2786" s="263" t="s">
        <v>1197</v>
      </c>
      <c r="B2786" s="264"/>
      <c r="C2786" s="1585" t="s">
        <v>1198</v>
      </c>
      <c r="D2786" s="1586" t="s">
        <v>452</v>
      </c>
      <c r="E2786" s="1586" t="s">
        <v>452</v>
      </c>
      <c r="F2786" s="1586" t="s">
        <v>452</v>
      </c>
      <c r="G2786" s="1587" t="s">
        <v>452</v>
      </c>
    </row>
    <row r="2787" spans="1:7">
      <c r="A2787" s="231" t="s">
        <v>1258</v>
      </c>
      <c r="B2787" s="265" t="s">
        <v>1949</v>
      </c>
      <c r="C2787" s="268" t="s">
        <v>1199</v>
      </c>
      <c r="D2787" s="145" t="s">
        <v>149</v>
      </c>
      <c r="E2787" s="458">
        <v>1</v>
      </c>
      <c r="F2787" s="1069"/>
      <c r="G2787" s="769">
        <f t="shared" ref="G2787:G2790" si="120">E2787*F2787</f>
        <v>0</v>
      </c>
    </row>
    <row r="2788" spans="1:7">
      <c r="A2788" s="231" t="s">
        <v>1259</v>
      </c>
      <c r="B2788" s="265" t="s">
        <v>1949</v>
      </c>
      <c r="C2788" s="268" t="s">
        <v>1784</v>
      </c>
      <c r="D2788" s="145" t="s">
        <v>149</v>
      </c>
      <c r="E2788" s="458">
        <v>1</v>
      </c>
      <c r="F2788" s="1069"/>
      <c r="G2788" s="769">
        <f t="shared" si="120"/>
        <v>0</v>
      </c>
    </row>
    <row r="2789" spans="1:7">
      <c r="A2789" s="231" t="s">
        <v>1785</v>
      </c>
      <c r="B2789" s="265" t="s">
        <v>1949</v>
      </c>
      <c r="C2789" s="268" t="s">
        <v>1200</v>
      </c>
      <c r="D2789" s="145" t="s">
        <v>149</v>
      </c>
      <c r="E2789" s="458">
        <v>1</v>
      </c>
      <c r="F2789" s="1069"/>
      <c r="G2789" s="769">
        <f t="shared" si="120"/>
        <v>0</v>
      </c>
    </row>
    <row r="2790" spans="1:7">
      <c r="A2790" s="231" t="s">
        <v>1786</v>
      </c>
      <c r="B2790" s="265" t="s">
        <v>1949</v>
      </c>
      <c r="C2790" s="268" t="s">
        <v>1196</v>
      </c>
      <c r="D2790" s="145" t="s">
        <v>149</v>
      </c>
      <c r="E2790" s="458">
        <v>1</v>
      </c>
      <c r="F2790" s="1069"/>
      <c r="G2790" s="769">
        <f t="shared" si="120"/>
        <v>0</v>
      </c>
    </row>
    <row r="2791" spans="1:7">
      <c r="A2791" s="1640" t="s">
        <v>1852</v>
      </c>
      <c r="B2791" s="1641"/>
      <c r="C2791" s="1642"/>
      <c r="D2791" s="1642"/>
      <c r="E2791" s="1642"/>
      <c r="F2791" s="1642"/>
      <c r="G2791" s="771">
        <f>SUM(G2787:G2790)</f>
        <v>0</v>
      </c>
    </row>
    <row r="2792" spans="1:7">
      <c r="A2792" s="263" t="s">
        <v>1201</v>
      </c>
      <c r="B2792" s="264"/>
      <c r="C2792" s="1585" t="s">
        <v>1202</v>
      </c>
      <c r="D2792" s="1586" t="s">
        <v>452</v>
      </c>
      <c r="E2792" s="1586" t="s">
        <v>452</v>
      </c>
      <c r="F2792" s="1586" t="s">
        <v>452</v>
      </c>
      <c r="G2792" s="1587" t="s">
        <v>452</v>
      </c>
    </row>
    <row r="2793" spans="1:7" ht="25.5">
      <c r="A2793" s="635" t="s">
        <v>1787</v>
      </c>
      <c r="B2793" s="636" t="s">
        <v>1949</v>
      </c>
      <c r="C2793" s="268" t="s">
        <v>1203</v>
      </c>
      <c r="D2793" s="229" t="s">
        <v>149</v>
      </c>
      <c r="E2793" s="637">
        <v>1</v>
      </c>
      <c r="F2793" s="1069"/>
      <c r="G2793" s="769">
        <f>E2793*F2793</f>
        <v>0</v>
      </c>
    </row>
    <row r="2794" spans="1:7">
      <c r="A2794" s="1640" t="s">
        <v>1853</v>
      </c>
      <c r="B2794" s="1641"/>
      <c r="C2794" s="1642"/>
      <c r="D2794" s="1642"/>
      <c r="E2794" s="1642"/>
      <c r="F2794" s="1642"/>
      <c r="G2794" s="771">
        <f>SUM(G2793:G2793)</f>
        <v>0</v>
      </c>
    </row>
    <row r="2795" spans="1:7">
      <c r="A2795" s="263" t="s">
        <v>1788</v>
      </c>
      <c r="B2795" s="264"/>
      <c r="C2795" s="1585" t="s">
        <v>1085</v>
      </c>
      <c r="D2795" s="1586" t="s">
        <v>452</v>
      </c>
      <c r="E2795" s="1586" t="s">
        <v>452</v>
      </c>
      <c r="F2795" s="1586" t="s">
        <v>452</v>
      </c>
      <c r="G2795" s="1587" t="s">
        <v>452</v>
      </c>
    </row>
    <row r="2796" spans="1:7">
      <c r="A2796" s="1184" t="s">
        <v>1806</v>
      </c>
      <c r="B2796" s="1219" t="s">
        <v>1949</v>
      </c>
      <c r="C2796" s="1226" t="s">
        <v>1790</v>
      </c>
      <c r="D2796" s="1105" t="s">
        <v>26</v>
      </c>
      <c r="E2796" s="1107">
        <v>8.5500000000000007</v>
      </c>
      <c r="F2796" s="1069"/>
      <c r="G2796" s="769">
        <f t="shared" ref="G2796:G2811" si="121">E2796*F2796</f>
        <v>0</v>
      </c>
    </row>
    <row r="2797" spans="1:7" ht="15" customHeight="1">
      <c r="A2797" s="1184" t="s">
        <v>1807</v>
      </c>
      <c r="B2797" s="1219" t="s">
        <v>1949</v>
      </c>
      <c r="C2797" s="1226" t="s">
        <v>1791</v>
      </c>
      <c r="D2797" s="1105" t="s">
        <v>26</v>
      </c>
      <c r="E2797" s="1107">
        <v>0.19</v>
      </c>
      <c r="F2797" s="1069"/>
      <c r="G2797" s="769">
        <f t="shared" si="121"/>
        <v>0</v>
      </c>
    </row>
    <row r="2798" spans="1:7" ht="15" customHeight="1">
      <c r="A2798" s="231" t="s">
        <v>1808</v>
      </c>
      <c r="B2798" s="265" t="s">
        <v>1949</v>
      </c>
      <c r="C2798" s="266" t="s">
        <v>1792</v>
      </c>
      <c r="D2798" s="145" t="s">
        <v>105</v>
      </c>
      <c r="E2798" s="458">
        <v>179</v>
      </c>
      <c r="F2798" s="1069"/>
      <c r="G2798" s="769">
        <f t="shared" si="121"/>
        <v>0</v>
      </c>
    </row>
    <row r="2799" spans="1:7">
      <c r="A2799" s="231" t="s">
        <v>1809</v>
      </c>
      <c r="B2799" s="265" t="s">
        <v>1949</v>
      </c>
      <c r="C2799" s="268" t="s">
        <v>1793</v>
      </c>
      <c r="D2799" s="145" t="s">
        <v>105</v>
      </c>
      <c r="E2799" s="458">
        <v>1</v>
      </c>
      <c r="F2799" s="1069"/>
      <c r="G2799" s="769">
        <f t="shared" si="121"/>
        <v>0</v>
      </c>
    </row>
    <row r="2800" spans="1:7">
      <c r="A2800" s="231" t="s">
        <v>1810</v>
      </c>
      <c r="B2800" s="265" t="s">
        <v>1949</v>
      </c>
      <c r="C2800" s="268" t="s">
        <v>1794</v>
      </c>
      <c r="D2800" s="145" t="s">
        <v>105</v>
      </c>
      <c r="E2800" s="458">
        <v>217</v>
      </c>
      <c r="F2800" s="1069"/>
      <c r="G2800" s="769">
        <f t="shared" si="121"/>
        <v>0</v>
      </c>
    </row>
    <row r="2801" spans="1:7">
      <c r="A2801" s="231" t="s">
        <v>1811</v>
      </c>
      <c r="B2801" s="265" t="s">
        <v>1949</v>
      </c>
      <c r="C2801" s="268" t="s">
        <v>1795</v>
      </c>
      <c r="D2801" s="145" t="s">
        <v>105</v>
      </c>
      <c r="E2801" s="458">
        <v>17</v>
      </c>
      <c r="F2801" s="1069"/>
      <c r="G2801" s="769">
        <f t="shared" si="121"/>
        <v>0</v>
      </c>
    </row>
    <row r="2802" spans="1:7" ht="15" customHeight="1">
      <c r="A2802" s="231" t="s">
        <v>1812</v>
      </c>
      <c r="B2802" s="265" t="s">
        <v>1949</v>
      </c>
      <c r="C2802" s="268" t="s">
        <v>1796</v>
      </c>
      <c r="D2802" s="145" t="s">
        <v>105</v>
      </c>
      <c r="E2802" s="458">
        <v>10</v>
      </c>
      <c r="F2802" s="1069"/>
      <c r="G2802" s="769">
        <f t="shared" si="121"/>
        <v>0</v>
      </c>
    </row>
    <row r="2803" spans="1:7">
      <c r="A2803" s="231" t="s">
        <v>1813</v>
      </c>
      <c r="B2803" s="265" t="s">
        <v>1949</v>
      </c>
      <c r="C2803" s="268" t="s">
        <v>1797</v>
      </c>
      <c r="D2803" s="145" t="s">
        <v>105</v>
      </c>
      <c r="E2803" s="458">
        <v>7</v>
      </c>
      <c r="F2803" s="1069"/>
      <c r="G2803" s="769">
        <f t="shared" si="121"/>
        <v>0</v>
      </c>
    </row>
    <row r="2804" spans="1:7">
      <c r="A2804" s="231" t="s">
        <v>1814</v>
      </c>
      <c r="B2804" s="265" t="s">
        <v>1949</v>
      </c>
      <c r="C2804" s="268" t="s">
        <v>1798</v>
      </c>
      <c r="D2804" s="145" t="s">
        <v>105</v>
      </c>
      <c r="E2804" s="458">
        <v>36</v>
      </c>
      <c r="F2804" s="1069"/>
      <c r="G2804" s="769">
        <f t="shared" si="121"/>
        <v>0</v>
      </c>
    </row>
    <row r="2805" spans="1:7">
      <c r="A2805" s="231" t="s">
        <v>1815</v>
      </c>
      <c r="B2805" s="265" t="s">
        <v>1949</v>
      </c>
      <c r="C2805" s="268" t="s">
        <v>1799</v>
      </c>
      <c r="D2805" s="145" t="s">
        <v>105</v>
      </c>
      <c r="E2805" s="471">
        <v>11</v>
      </c>
      <c r="F2805" s="1069"/>
      <c r="G2805" s="769">
        <f t="shared" si="121"/>
        <v>0</v>
      </c>
    </row>
    <row r="2806" spans="1:7" ht="15" customHeight="1">
      <c r="A2806" s="231" t="s">
        <v>1816</v>
      </c>
      <c r="B2806" s="265" t="s">
        <v>1949</v>
      </c>
      <c r="C2806" s="268" t="s">
        <v>1800</v>
      </c>
      <c r="D2806" s="145" t="s">
        <v>28</v>
      </c>
      <c r="E2806" s="471">
        <v>685</v>
      </c>
      <c r="F2806" s="1069"/>
      <c r="G2806" s="769">
        <f t="shared" si="121"/>
        <v>0</v>
      </c>
    </row>
    <row r="2807" spans="1:7" ht="15" customHeight="1">
      <c r="A2807" s="231" t="s">
        <v>1817</v>
      </c>
      <c r="B2807" s="265" t="s">
        <v>1949</v>
      </c>
      <c r="C2807" s="268" t="s">
        <v>1801</v>
      </c>
      <c r="D2807" s="145" t="s">
        <v>28</v>
      </c>
      <c r="E2807" s="458">
        <v>645</v>
      </c>
      <c r="F2807" s="1069"/>
      <c r="G2807" s="769">
        <f t="shared" si="121"/>
        <v>0</v>
      </c>
    </row>
    <row r="2808" spans="1:7" ht="15" customHeight="1">
      <c r="A2808" s="231" t="s">
        <v>1818</v>
      </c>
      <c r="B2808" s="265" t="s">
        <v>1949</v>
      </c>
      <c r="C2808" s="268" t="s">
        <v>1802</v>
      </c>
      <c r="D2808" s="145" t="s">
        <v>105</v>
      </c>
      <c r="E2808" s="458">
        <v>2</v>
      </c>
      <c r="F2808" s="1069"/>
      <c r="G2808" s="769">
        <f t="shared" si="121"/>
        <v>0</v>
      </c>
    </row>
    <row r="2809" spans="1:7">
      <c r="A2809" s="231" t="s">
        <v>1819</v>
      </c>
      <c r="B2809" s="265" t="s">
        <v>1949</v>
      </c>
      <c r="C2809" s="268" t="s">
        <v>1803</v>
      </c>
      <c r="D2809" s="145" t="s">
        <v>105</v>
      </c>
      <c r="E2809" s="458">
        <v>18</v>
      </c>
      <c r="F2809" s="1069"/>
      <c r="G2809" s="769">
        <f t="shared" si="121"/>
        <v>0</v>
      </c>
    </row>
    <row r="2810" spans="1:7">
      <c r="A2810" s="231" t="s">
        <v>1820</v>
      </c>
      <c r="B2810" s="265" t="s">
        <v>1949</v>
      </c>
      <c r="C2810" s="268" t="s">
        <v>1804</v>
      </c>
      <c r="D2810" s="145" t="s">
        <v>119</v>
      </c>
      <c r="E2810" s="458">
        <v>452</v>
      </c>
      <c r="F2810" s="1069"/>
      <c r="G2810" s="769">
        <f t="shared" si="121"/>
        <v>0</v>
      </c>
    </row>
    <row r="2811" spans="1:7">
      <c r="A2811" s="231" t="s">
        <v>1821</v>
      </c>
      <c r="B2811" s="265" t="s">
        <v>1949</v>
      </c>
      <c r="C2811" s="268" t="s">
        <v>1805</v>
      </c>
      <c r="D2811" s="145" t="s">
        <v>119</v>
      </c>
      <c r="E2811" s="458">
        <v>102</v>
      </c>
      <c r="F2811" s="1069"/>
      <c r="G2811" s="769">
        <f t="shared" si="121"/>
        <v>0</v>
      </c>
    </row>
    <row r="2812" spans="1:7">
      <c r="A2812" s="1640" t="s">
        <v>1854</v>
      </c>
      <c r="B2812" s="1641"/>
      <c r="C2812" s="1642"/>
      <c r="D2812" s="1642"/>
      <c r="E2812" s="1642"/>
      <c r="F2812" s="1642"/>
      <c r="G2812" s="771">
        <f>SUM(G2796:G2811)</f>
        <v>0</v>
      </c>
    </row>
    <row r="2813" spans="1:7" ht="15.75" thickBot="1">
      <c r="A2813" s="1711" t="s">
        <v>1855</v>
      </c>
      <c r="B2813" s="1712"/>
      <c r="C2813" s="1712"/>
      <c r="D2813" s="1712"/>
      <c r="E2813" s="1712"/>
      <c r="F2813" s="1713"/>
      <c r="G2813" s="767">
        <f>G2713+G2745+G2755+G2760+G2769+G2773+G2785+G2791+G2794+G2812</f>
        <v>0</v>
      </c>
    </row>
    <row r="2814" spans="1:7" ht="15.75" thickTop="1">
      <c r="A2814" s="540"/>
      <c r="B2814" s="541"/>
      <c r="C2814" s="377"/>
      <c r="D2814" s="541"/>
      <c r="E2814" s="541"/>
      <c r="F2814" s="541"/>
      <c r="G2814" s="480"/>
    </row>
    <row r="2815" spans="1:7" ht="15.75" thickBot="1">
      <c r="A2815" s="542"/>
      <c r="B2815" s="543"/>
      <c r="C2815" s="354"/>
      <c r="D2815" s="543"/>
      <c r="E2815" s="543"/>
      <c r="F2815" s="543"/>
      <c r="G2815" s="483"/>
    </row>
    <row r="2816" spans="1:7" ht="75" customHeight="1" thickTop="1">
      <c r="A2816" s="1318" t="s">
        <v>1868</v>
      </c>
      <c r="B2816" s="1319"/>
      <c r="C2816" s="1319"/>
      <c r="D2816" s="1319"/>
      <c r="E2816" s="1319"/>
      <c r="F2816" s="1319"/>
      <c r="G2816" s="442"/>
    </row>
    <row r="2817" spans="1:7" ht="15.75">
      <c r="A2817" s="1351"/>
      <c r="B2817" s="1352"/>
      <c r="C2817" s="1352"/>
      <c r="D2817" s="1352"/>
      <c r="E2817" s="1352"/>
      <c r="F2817" s="1352"/>
      <c r="G2817" s="442"/>
    </row>
    <row r="2818" spans="1:7" ht="20.25" customHeight="1">
      <c r="A2818" s="1443" t="s">
        <v>1891</v>
      </c>
      <c r="B2818" s="1444"/>
      <c r="C2818" s="1444"/>
      <c r="D2818" s="1444"/>
      <c r="E2818" s="1444"/>
      <c r="F2818" s="1444"/>
      <c r="G2818" s="442"/>
    </row>
    <row r="2819" spans="1:7" ht="20.25">
      <c r="A2819" s="1354"/>
      <c r="B2819" s="1355"/>
      <c r="C2819" s="1355"/>
      <c r="D2819" s="1355"/>
      <c r="E2819" s="1355"/>
      <c r="F2819" s="1355"/>
      <c r="G2819" s="442"/>
    </row>
    <row r="2820" spans="1:7" ht="20.25">
      <c r="A2820" s="1357" t="s">
        <v>609</v>
      </c>
      <c r="B2820" s="1358"/>
      <c r="C2820" s="1358"/>
      <c r="D2820" s="1358"/>
      <c r="E2820" s="1358"/>
      <c r="F2820" s="1358"/>
      <c r="G2820" s="442"/>
    </row>
    <row r="2821" spans="1:7">
      <c r="A2821" s="439"/>
      <c r="B2821" s="440"/>
      <c r="C2821" s="4"/>
      <c r="D2821" s="440"/>
      <c r="E2821" s="440"/>
      <c r="F2821" s="440"/>
      <c r="G2821" s="442"/>
    </row>
    <row r="2822" spans="1:7">
      <c r="A2822" s="439"/>
      <c r="B2822" s="443"/>
      <c r="C2822" s="3"/>
      <c r="D2822" s="443"/>
      <c r="E2822" s="443"/>
      <c r="F2822" s="443"/>
      <c r="G2822" s="442"/>
    </row>
    <row r="2823" spans="1:7">
      <c r="A2823" s="1360" t="s">
        <v>0</v>
      </c>
      <c r="B2823" s="1361"/>
      <c r="C2823" s="1361"/>
      <c r="D2823" s="1361"/>
      <c r="E2823" s="1361"/>
      <c r="F2823" s="1361"/>
      <c r="G2823" s="442"/>
    </row>
    <row r="2824" spans="1:7">
      <c r="A2824" s="1379" t="s">
        <v>1</v>
      </c>
      <c r="B2824" s="1380"/>
      <c r="C2824" s="1380"/>
      <c r="D2824" s="1380"/>
      <c r="E2824" s="1380"/>
      <c r="F2824" s="1380"/>
      <c r="G2824" s="442"/>
    </row>
    <row r="2825" spans="1:7" ht="15" customHeight="1">
      <c r="A2825" s="638"/>
      <c r="B2825" s="722" t="s">
        <v>2</v>
      </c>
      <c r="C2825" s="726">
        <v>45</v>
      </c>
      <c r="D2825" s="722" t="s">
        <v>3</v>
      </c>
      <c r="E2825" s="1639" t="s">
        <v>4</v>
      </c>
      <c r="F2825" s="1639"/>
      <c r="G2825" s="697"/>
    </row>
    <row r="2826" spans="1:7" ht="30" customHeight="1">
      <c r="A2826" s="639"/>
      <c r="B2826" s="724" t="s">
        <v>5</v>
      </c>
      <c r="C2826" s="727" t="s">
        <v>6</v>
      </c>
      <c r="D2826" s="724" t="s">
        <v>7</v>
      </c>
      <c r="E2826" s="1714" t="s">
        <v>8</v>
      </c>
      <c r="F2826" s="1714"/>
      <c r="G2826" s="698"/>
    </row>
    <row r="2827" spans="1:7" ht="39.950000000000003" customHeight="1">
      <c r="A2827" s="639"/>
      <c r="B2827" s="724" t="s">
        <v>9</v>
      </c>
      <c r="C2827" s="727" t="s">
        <v>10</v>
      </c>
      <c r="D2827" s="724" t="s">
        <v>610</v>
      </c>
      <c r="E2827" s="1714" t="s">
        <v>611</v>
      </c>
      <c r="F2827" s="1714"/>
      <c r="G2827" s="698"/>
    </row>
    <row r="2828" spans="1:7" ht="15" customHeight="1">
      <c r="A2828" s="639"/>
      <c r="B2828" s="593"/>
      <c r="C2828" s="32"/>
      <c r="D2828" s="593"/>
      <c r="E2828" s="693"/>
      <c r="F2828" s="693"/>
      <c r="G2828" s="698"/>
    </row>
    <row r="2829" spans="1:7">
      <c r="A2829" s="447"/>
      <c r="B2829" s="593"/>
      <c r="C2829" s="32"/>
      <c r="D2829" s="593"/>
      <c r="E2829" s="1710"/>
      <c r="F2829" s="1710"/>
      <c r="G2829" s="442"/>
    </row>
    <row r="2830" spans="1:7" ht="15.75">
      <c r="A2830" s="640" t="s">
        <v>1903</v>
      </c>
      <c r="B2830" s="33"/>
      <c r="C2830" s="33"/>
      <c r="D2830" s="757">
        <f>G2876</f>
        <v>0</v>
      </c>
      <c r="E2830" s="748" t="s">
        <v>21</v>
      </c>
      <c r="F2830" s="641"/>
      <c r="G2830" s="442"/>
    </row>
    <row r="2831" spans="1:7" ht="15.75">
      <c r="A2831" s="711"/>
      <c r="B2831" s="1643"/>
      <c r="C2831" s="1644"/>
      <c r="D2831" s="1644"/>
      <c r="E2831" s="1644"/>
      <c r="F2831" s="1645"/>
      <c r="G2831" s="442"/>
    </row>
    <row r="2832" spans="1:7">
      <c r="A2832" s="447"/>
      <c r="B2832" s="440"/>
      <c r="C2832" s="4"/>
      <c r="D2832" s="440"/>
      <c r="E2832" s="440"/>
      <c r="F2832" s="440"/>
      <c r="G2832" s="442"/>
    </row>
    <row r="2833" spans="1:7">
      <c r="A2833" s="447"/>
      <c r="B2833" s="440"/>
      <c r="C2833" s="4"/>
      <c r="D2833" s="440"/>
      <c r="E2833" s="440"/>
      <c r="F2833" s="440"/>
      <c r="G2833" s="442"/>
    </row>
    <row r="2834" spans="1:7">
      <c r="A2834" s="449"/>
      <c r="B2834" s="450"/>
      <c r="C2834" s="1"/>
      <c r="D2834" s="450"/>
      <c r="E2834" s="450"/>
      <c r="F2834" s="450"/>
      <c r="G2834" s="442"/>
    </row>
    <row r="2835" spans="1:7" ht="15" customHeight="1">
      <c r="A2835" s="1429"/>
      <c r="B2835" s="1430"/>
      <c r="C2835" s="1430"/>
      <c r="D2835" s="1430"/>
      <c r="E2835" s="1430"/>
      <c r="F2835" s="1430"/>
      <c r="G2835" s="442"/>
    </row>
    <row r="2836" spans="1:7" ht="15.75" thickBot="1">
      <c r="A2836" s="449"/>
      <c r="B2836" s="450"/>
      <c r="C2836" s="1"/>
      <c r="D2836" s="450"/>
      <c r="E2836" s="450"/>
      <c r="F2836" s="450"/>
      <c r="G2836" s="442"/>
    </row>
    <row r="2837" spans="1:7" ht="15" customHeight="1">
      <c r="A2837" s="1339" t="s">
        <v>1868</v>
      </c>
      <c r="B2837" s="1340"/>
      <c r="C2837" s="1341"/>
      <c r="D2837" s="1393" t="s">
        <v>1891</v>
      </c>
      <c r="E2837" s="1646"/>
      <c r="F2837" s="1646"/>
      <c r="G2837" s="1394"/>
    </row>
    <row r="2838" spans="1:7">
      <c r="A2838" s="1342"/>
      <c r="B2838" s="1343"/>
      <c r="C2838" s="1344"/>
      <c r="D2838" s="1395"/>
      <c r="E2838" s="1647"/>
      <c r="F2838" s="1647"/>
      <c r="G2838" s="1396"/>
    </row>
    <row r="2839" spans="1:7" ht="15" customHeight="1">
      <c r="A2839" s="1342"/>
      <c r="B2839" s="1343"/>
      <c r="C2839" s="1344"/>
      <c r="D2839" s="1395" t="s">
        <v>609</v>
      </c>
      <c r="E2839" s="1647"/>
      <c r="F2839" s="1647"/>
      <c r="G2839" s="1396"/>
    </row>
    <row r="2840" spans="1:7" ht="15.75" thickBot="1">
      <c r="A2840" s="1345"/>
      <c r="B2840" s="1346"/>
      <c r="C2840" s="1347"/>
      <c r="D2840" s="1542"/>
      <c r="E2840" s="1709"/>
      <c r="F2840" s="1709"/>
      <c r="G2840" s="1543"/>
    </row>
    <row r="2841" spans="1:7" ht="15.75" thickTop="1">
      <c r="A2841" s="1376" t="s">
        <v>13</v>
      </c>
      <c r="B2841" s="1537" t="s">
        <v>433</v>
      </c>
      <c r="C2841" s="1405" t="s">
        <v>15</v>
      </c>
      <c r="D2841" s="1321" t="s">
        <v>435</v>
      </c>
      <c r="E2841" s="1705" t="s">
        <v>436</v>
      </c>
      <c r="F2841" s="1707" t="s">
        <v>1844</v>
      </c>
      <c r="G2841" s="1715" t="s">
        <v>1845</v>
      </c>
    </row>
    <row r="2842" spans="1:7">
      <c r="A2842" s="1377"/>
      <c r="B2842" s="1321"/>
      <c r="C2842" s="1406"/>
      <c r="D2842" s="1321"/>
      <c r="E2842" s="1705"/>
      <c r="F2842" s="1707"/>
      <c r="G2842" s="1715"/>
    </row>
    <row r="2843" spans="1:7">
      <c r="A2843" s="1378"/>
      <c r="B2843" s="1322"/>
      <c r="C2843" s="1407"/>
      <c r="D2843" s="1322"/>
      <c r="E2843" s="1706"/>
      <c r="F2843" s="1708"/>
      <c r="G2843" s="1716"/>
    </row>
    <row r="2844" spans="1:7">
      <c r="A2844" s="432">
        <v>1</v>
      </c>
      <c r="B2844" s="433">
        <v>2</v>
      </c>
      <c r="C2844" s="21">
        <v>3</v>
      </c>
      <c r="D2844" s="433">
        <v>4</v>
      </c>
      <c r="E2844" s="433">
        <v>5</v>
      </c>
      <c r="F2844" s="508">
        <v>6</v>
      </c>
      <c r="G2844" s="628">
        <v>7</v>
      </c>
    </row>
    <row r="2845" spans="1:7" ht="15" customHeight="1">
      <c r="A2845" s="1575" t="s">
        <v>612</v>
      </c>
      <c r="B2845" s="1576"/>
      <c r="C2845" s="1576"/>
      <c r="D2845" s="1576"/>
      <c r="E2845" s="1576"/>
      <c r="F2845" s="1576"/>
      <c r="G2845" s="1577"/>
    </row>
    <row r="2846" spans="1:7">
      <c r="A2846" s="1249" t="s">
        <v>1681</v>
      </c>
      <c r="B2846" s="1571" t="s">
        <v>1948</v>
      </c>
      <c r="C2846" s="1250" t="s">
        <v>613</v>
      </c>
      <c r="D2846" s="1251" t="s">
        <v>28</v>
      </c>
      <c r="E2846" s="1252">
        <v>80</v>
      </c>
      <c r="F2846" s="1070"/>
      <c r="G2846" s="769">
        <f>E2846*F2846</f>
        <v>0</v>
      </c>
    </row>
    <row r="2847" spans="1:7">
      <c r="A2847" s="1254" t="s">
        <v>2020</v>
      </c>
      <c r="B2847" s="1572"/>
      <c r="C2847" s="1255" t="s">
        <v>2021</v>
      </c>
      <c r="D2847" s="1256" t="s">
        <v>28</v>
      </c>
      <c r="E2847" s="1259">
        <v>14</v>
      </c>
      <c r="F2847" s="1258"/>
      <c r="G2847" s="769">
        <f>E2847*F2847</f>
        <v>0</v>
      </c>
    </row>
    <row r="2848" spans="1:7">
      <c r="A2848" s="322" t="s">
        <v>1682</v>
      </c>
      <c r="B2848" s="1573"/>
      <c r="C2848" s="272" t="s">
        <v>614</v>
      </c>
      <c r="D2848" s="273" t="s">
        <v>28</v>
      </c>
      <c r="E2848" s="642">
        <v>35</v>
      </c>
      <c r="F2848" s="1070"/>
      <c r="G2848" s="769">
        <f t="shared" ref="G2848:G2869" si="122">E2848*F2848</f>
        <v>0</v>
      </c>
    </row>
    <row r="2849" spans="1:7">
      <c r="A2849" s="322" t="s">
        <v>1683</v>
      </c>
      <c r="B2849" s="1573"/>
      <c r="C2849" s="272" t="s">
        <v>615</v>
      </c>
      <c r="D2849" s="273" t="s">
        <v>28</v>
      </c>
      <c r="E2849" s="642">
        <v>397</v>
      </c>
      <c r="F2849" s="1070"/>
      <c r="G2849" s="769">
        <f t="shared" si="122"/>
        <v>0</v>
      </c>
    </row>
    <row r="2850" spans="1:7">
      <c r="A2850" s="322" t="s">
        <v>1684</v>
      </c>
      <c r="B2850" s="1573"/>
      <c r="C2850" s="272" t="s">
        <v>616</v>
      </c>
      <c r="D2850" s="273" t="s">
        <v>149</v>
      </c>
      <c r="E2850" s="642">
        <v>15</v>
      </c>
      <c r="F2850" s="1070"/>
      <c r="G2850" s="769">
        <f t="shared" si="122"/>
        <v>0</v>
      </c>
    </row>
    <row r="2851" spans="1:7">
      <c r="A2851" s="1254" t="s">
        <v>2022</v>
      </c>
      <c r="B2851" s="1573"/>
      <c r="C2851" s="1255" t="s">
        <v>2024</v>
      </c>
      <c r="D2851" s="1256" t="s">
        <v>149</v>
      </c>
      <c r="E2851" s="1259">
        <v>1</v>
      </c>
      <c r="F2851" s="1258"/>
      <c r="G2851" s="769">
        <f t="shared" si="122"/>
        <v>0</v>
      </c>
    </row>
    <row r="2852" spans="1:7">
      <c r="A2852" s="1254" t="s">
        <v>2023</v>
      </c>
      <c r="B2852" s="1573"/>
      <c r="C2852" s="1255" t="s">
        <v>1735</v>
      </c>
      <c r="D2852" s="1256" t="s">
        <v>149</v>
      </c>
      <c r="E2852" s="1259">
        <v>1</v>
      </c>
      <c r="F2852" s="1258"/>
      <c r="G2852" s="769">
        <f t="shared" si="122"/>
        <v>0</v>
      </c>
    </row>
    <row r="2853" spans="1:7" ht="14.25" customHeight="1">
      <c r="A2853" s="322" t="s">
        <v>1685</v>
      </c>
      <c r="B2853" s="1573"/>
      <c r="C2853" s="272" t="s">
        <v>617</v>
      </c>
      <c r="D2853" s="274" t="s">
        <v>149</v>
      </c>
      <c r="E2853" s="643">
        <v>1</v>
      </c>
      <c r="F2853" s="1071"/>
      <c r="G2853" s="769">
        <f t="shared" si="122"/>
        <v>0</v>
      </c>
    </row>
    <row r="2854" spans="1:7" ht="14.25" customHeight="1">
      <c r="A2854" s="322" t="s">
        <v>1686</v>
      </c>
      <c r="B2854" s="1573"/>
      <c r="C2854" s="272" t="s">
        <v>618</v>
      </c>
      <c r="D2854" s="274" t="s">
        <v>149</v>
      </c>
      <c r="E2854" s="643">
        <v>1</v>
      </c>
      <c r="F2854" s="1071"/>
      <c r="G2854" s="769">
        <f t="shared" si="122"/>
        <v>0</v>
      </c>
    </row>
    <row r="2855" spans="1:7" ht="14.25" customHeight="1">
      <c r="A2855" s="1254" t="s">
        <v>2025</v>
      </c>
      <c r="B2855" s="1573"/>
      <c r="C2855" s="1255" t="s">
        <v>2026</v>
      </c>
      <c r="D2855" s="1256" t="s">
        <v>149</v>
      </c>
      <c r="E2855" s="1259">
        <v>1</v>
      </c>
      <c r="F2855" s="1260"/>
      <c r="G2855" s="769">
        <f t="shared" si="122"/>
        <v>0</v>
      </c>
    </row>
    <row r="2856" spans="1:7" ht="14.25" customHeight="1">
      <c r="A2856" s="322" t="s">
        <v>1687</v>
      </c>
      <c r="B2856" s="1573"/>
      <c r="C2856" s="272" t="s">
        <v>1729</v>
      </c>
      <c r="D2856" s="274" t="s">
        <v>149</v>
      </c>
      <c r="E2856" s="274">
        <v>1</v>
      </c>
      <c r="F2856" s="1260"/>
      <c r="G2856" s="769">
        <f t="shared" si="122"/>
        <v>0</v>
      </c>
    </row>
    <row r="2857" spans="1:7" ht="14.25" customHeight="1">
      <c r="A2857" s="1254" t="s">
        <v>2027</v>
      </c>
      <c r="B2857" s="1573"/>
      <c r="C2857" s="1255" t="s">
        <v>2029</v>
      </c>
      <c r="D2857" s="1256" t="s">
        <v>28</v>
      </c>
      <c r="E2857" s="1256">
        <v>291</v>
      </c>
      <c r="F2857" s="1260"/>
      <c r="G2857" s="769">
        <f t="shared" si="122"/>
        <v>0</v>
      </c>
    </row>
    <row r="2858" spans="1:7" ht="15" customHeight="1">
      <c r="A2858" s="1254" t="s">
        <v>2028</v>
      </c>
      <c r="B2858" s="1574"/>
      <c r="C2858" s="1255" t="s">
        <v>2030</v>
      </c>
      <c r="D2858" s="1256" t="s">
        <v>149</v>
      </c>
      <c r="E2858" s="1256">
        <v>4</v>
      </c>
      <c r="F2858" s="1260"/>
      <c r="G2858" s="769">
        <f t="shared" si="122"/>
        <v>0</v>
      </c>
    </row>
    <row r="2859" spans="1:7">
      <c r="A2859" s="1575" t="s">
        <v>619</v>
      </c>
      <c r="B2859" s="1576"/>
      <c r="C2859" s="1576"/>
      <c r="D2859" s="1576"/>
      <c r="E2859" s="1576"/>
      <c r="F2859" s="1576"/>
      <c r="G2859" s="1577"/>
    </row>
    <row r="2860" spans="1:7">
      <c r="A2860" s="275" t="s">
        <v>1688</v>
      </c>
      <c r="B2860" s="1571" t="s">
        <v>1948</v>
      </c>
      <c r="C2860" s="9" t="s">
        <v>1730</v>
      </c>
      <c r="D2860" s="274" t="s">
        <v>28</v>
      </c>
      <c r="E2860" s="643">
        <v>33</v>
      </c>
      <c r="F2860" s="1072"/>
      <c r="G2860" s="769">
        <f t="shared" si="122"/>
        <v>0</v>
      </c>
    </row>
    <row r="2861" spans="1:7">
      <c r="A2861" s="275" t="s">
        <v>1689</v>
      </c>
      <c r="B2861" s="1573"/>
      <c r="C2861" s="9" t="s">
        <v>620</v>
      </c>
      <c r="D2861" s="274" t="s">
        <v>28</v>
      </c>
      <c r="E2861" s="643">
        <v>83</v>
      </c>
      <c r="F2861" s="1072"/>
      <c r="G2861" s="769">
        <f t="shared" si="122"/>
        <v>0</v>
      </c>
    </row>
    <row r="2862" spans="1:7">
      <c r="A2862" s="275" t="s">
        <v>1690</v>
      </c>
      <c r="B2862" s="1573"/>
      <c r="C2862" s="9" t="s">
        <v>621</v>
      </c>
      <c r="D2862" s="274" t="s">
        <v>28</v>
      </c>
      <c r="E2862" s="643">
        <v>13</v>
      </c>
      <c r="F2862" s="1072"/>
      <c r="G2862" s="769">
        <f t="shared" si="122"/>
        <v>0</v>
      </c>
    </row>
    <row r="2863" spans="1:7">
      <c r="A2863" s="275" t="s">
        <v>1691</v>
      </c>
      <c r="B2863" s="1573"/>
      <c r="C2863" s="9" t="s">
        <v>622</v>
      </c>
      <c r="D2863" s="274" t="s">
        <v>28</v>
      </c>
      <c r="E2863" s="643">
        <v>25</v>
      </c>
      <c r="F2863" s="1072"/>
      <c r="G2863" s="769">
        <f t="shared" si="122"/>
        <v>0</v>
      </c>
    </row>
    <row r="2864" spans="1:7">
      <c r="A2864" s="275" t="s">
        <v>1692</v>
      </c>
      <c r="B2864" s="1573"/>
      <c r="C2864" s="9" t="s">
        <v>623</v>
      </c>
      <c r="D2864" s="274" t="s">
        <v>28</v>
      </c>
      <c r="E2864" s="643">
        <v>7</v>
      </c>
      <c r="F2864" s="1072"/>
      <c r="G2864" s="769">
        <f t="shared" si="122"/>
        <v>0</v>
      </c>
    </row>
    <row r="2865" spans="1:7" ht="15" customHeight="1">
      <c r="A2865" s="275" t="s">
        <v>1693</v>
      </c>
      <c r="B2865" s="1573"/>
      <c r="C2865" s="9" t="s">
        <v>624</v>
      </c>
      <c r="D2865" s="274" t="s">
        <v>149</v>
      </c>
      <c r="E2865" s="643">
        <v>2</v>
      </c>
      <c r="F2865" s="1072"/>
      <c r="G2865" s="769">
        <f t="shared" si="122"/>
        <v>0</v>
      </c>
    </row>
    <row r="2866" spans="1:7" ht="15" customHeight="1">
      <c r="A2866" s="275" t="s">
        <v>1694</v>
      </c>
      <c r="B2866" s="1573"/>
      <c r="C2866" s="9" t="s">
        <v>625</v>
      </c>
      <c r="D2866" s="274" t="s">
        <v>149</v>
      </c>
      <c r="E2866" s="643">
        <v>1</v>
      </c>
      <c r="F2866" s="1072"/>
      <c r="G2866" s="769">
        <f t="shared" si="122"/>
        <v>0</v>
      </c>
    </row>
    <row r="2867" spans="1:7" ht="15" customHeight="1">
      <c r="A2867" s="275" t="s">
        <v>1731</v>
      </c>
      <c r="B2867" s="1573"/>
      <c r="C2867" s="9" t="s">
        <v>1732</v>
      </c>
      <c r="D2867" s="274" t="s">
        <v>149</v>
      </c>
      <c r="E2867" s="643">
        <v>2</v>
      </c>
      <c r="F2867" s="1072"/>
      <c r="G2867" s="769">
        <f t="shared" si="122"/>
        <v>0</v>
      </c>
    </row>
    <row r="2868" spans="1:7" ht="15" customHeight="1">
      <c r="A2868" s="275" t="s">
        <v>1733</v>
      </c>
      <c r="B2868" s="1573"/>
      <c r="C2868" s="9" t="s">
        <v>626</v>
      </c>
      <c r="D2868" s="274" t="s">
        <v>149</v>
      </c>
      <c r="E2868" s="643">
        <v>2</v>
      </c>
      <c r="F2868" s="1072"/>
      <c r="G2868" s="769">
        <f t="shared" si="122"/>
        <v>0</v>
      </c>
    </row>
    <row r="2869" spans="1:7">
      <c r="A2869" s="1262" t="s">
        <v>2058</v>
      </c>
      <c r="B2869" s="1574"/>
      <c r="C2869" s="1109" t="s">
        <v>2059</v>
      </c>
      <c r="D2869" s="1256" t="s">
        <v>149</v>
      </c>
      <c r="E2869" s="1259">
        <v>1</v>
      </c>
      <c r="F2869" s="1072"/>
      <c r="G2869" s="769">
        <f t="shared" si="122"/>
        <v>0</v>
      </c>
    </row>
    <row r="2870" spans="1:7">
      <c r="A2870" s="1575" t="s">
        <v>1734</v>
      </c>
      <c r="B2870" s="1576"/>
      <c r="C2870" s="1576"/>
      <c r="D2870" s="1576"/>
      <c r="E2870" s="1576"/>
      <c r="F2870" s="1576"/>
      <c r="G2870" s="1577"/>
    </row>
    <row r="2871" spans="1:7">
      <c r="A2871" s="1262" t="s">
        <v>2031</v>
      </c>
      <c r="B2871" s="1580" t="s">
        <v>1948</v>
      </c>
      <c r="C2871" s="1109" t="s">
        <v>2039</v>
      </c>
      <c r="D2871" s="1256" t="s">
        <v>28</v>
      </c>
      <c r="E2871" s="1259">
        <v>43</v>
      </c>
      <c r="F2871" s="1072"/>
      <c r="G2871" s="769">
        <f t="shared" ref="G2871:G2875" si="123">E2871*F2871</f>
        <v>0</v>
      </c>
    </row>
    <row r="2872" spans="1:7">
      <c r="A2872" s="1262" t="s">
        <v>2032</v>
      </c>
      <c r="B2872" s="1581"/>
      <c r="C2872" s="1109" t="s">
        <v>1735</v>
      </c>
      <c r="D2872" s="1256" t="s">
        <v>149</v>
      </c>
      <c r="E2872" s="1259">
        <v>3</v>
      </c>
      <c r="F2872" s="1073"/>
      <c r="G2872" s="769">
        <f t="shared" si="123"/>
        <v>0</v>
      </c>
    </row>
    <row r="2873" spans="1:7">
      <c r="A2873" s="1262" t="s">
        <v>2033</v>
      </c>
      <c r="B2873" s="1581"/>
      <c r="C2873" s="1239" t="s">
        <v>2037</v>
      </c>
      <c r="D2873" s="1256" t="s">
        <v>28</v>
      </c>
      <c r="E2873" s="1259">
        <v>110</v>
      </c>
      <c r="F2873" s="1268"/>
      <c r="G2873" s="769">
        <f t="shared" si="123"/>
        <v>0</v>
      </c>
    </row>
    <row r="2874" spans="1:7">
      <c r="A2874" s="1262" t="s">
        <v>2034</v>
      </c>
      <c r="B2874" s="1581"/>
      <c r="C2874" s="1239" t="s">
        <v>2036</v>
      </c>
      <c r="D2874" s="1256" t="s">
        <v>149</v>
      </c>
      <c r="E2874" s="1259">
        <v>1</v>
      </c>
      <c r="F2874" s="1268"/>
      <c r="G2874" s="769">
        <f t="shared" si="123"/>
        <v>0</v>
      </c>
    </row>
    <row r="2875" spans="1:7" ht="15.75" thickBot="1">
      <c r="A2875" s="1262" t="s">
        <v>2035</v>
      </c>
      <c r="B2875" s="1702"/>
      <c r="C2875" s="1239" t="s">
        <v>2038</v>
      </c>
      <c r="D2875" s="1256" t="s">
        <v>149</v>
      </c>
      <c r="E2875" s="1259">
        <v>8</v>
      </c>
      <c r="F2875" s="1268"/>
      <c r="G2875" s="770">
        <f t="shared" si="123"/>
        <v>0</v>
      </c>
    </row>
    <row r="2876" spans="1:7" ht="15.75" thickBot="1">
      <c r="A2876" s="439"/>
      <c r="B2876" s="440"/>
      <c r="C2876" s="4"/>
      <c r="D2876" s="440"/>
      <c r="E2876" s="440"/>
      <c r="F2876" s="766" t="s">
        <v>1871</v>
      </c>
      <c r="G2876" s="768">
        <f>SUM(G2846:G2858)+SUM(G2860:G2869)+SUM(G2871:G2875)</f>
        <v>0</v>
      </c>
    </row>
    <row r="2877" spans="1:7" ht="15.75" thickTop="1">
      <c r="A2877" s="540"/>
      <c r="B2877" s="541"/>
      <c r="C2877" s="377"/>
      <c r="D2877" s="541"/>
      <c r="E2877" s="541"/>
      <c r="F2877" s="541"/>
      <c r="G2877" s="480"/>
    </row>
    <row r="2878" spans="1:7" ht="15.75" thickBot="1">
      <c r="A2878" s="542"/>
      <c r="B2878" s="543"/>
      <c r="C2878" s="354"/>
      <c r="D2878" s="543"/>
      <c r="E2878" s="543"/>
      <c r="F2878" s="543"/>
      <c r="G2878" s="483"/>
    </row>
    <row r="2879" spans="1:7" ht="75" customHeight="1" thickTop="1">
      <c r="A2879" s="1318" t="s">
        <v>1868</v>
      </c>
      <c r="B2879" s="1319"/>
      <c r="C2879" s="1319"/>
      <c r="D2879" s="1319"/>
      <c r="E2879" s="1319"/>
      <c r="F2879" s="1319"/>
      <c r="G2879" s="442"/>
    </row>
    <row r="2880" spans="1:7" ht="15.75">
      <c r="A2880" s="1351"/>
      <c r="B2880" s="1352"/>
      <c r="C2880" s="1352"/>
      <c r="D2880" s="1352"/>
      <c r="E2880" s="1352"/>
      <c r="F2880" s="1352"/>
      <c r="G2880" s="442"/>
    </row>
    <row r="2881" spans="1:7" ht="20.25" customHeight="1">
      <c r="A2881" s="1443" t="s">
        <v>1890</v>
      </c>
      <c r="B2881" s="1444"/>
      <c r="C2881" s="1444"/>
      <c r="D2881" s="1444"/>
      <c r="E2881" s="1444"/>
      <c r="F2881" s="1444"/>
      <c r="G2881" s="442"/>
    </row>
    <row r="2882" spans="1:7" ht="20.25">
      <c r="A2882" s="1354"/>
      <c r="B2882" s="1355"/>
      <c r="C2882" s="1355"/>
      <c r="D2882" s="1355"/>
      <c r="E2882" s="1355"/>
      <c r="F2882" s="1355"/>
      <c r="G2882" s="442"/>
    </row>
    <row r="2883" spans="1:7" ht="20.25">
      <c r="A2883" s="1357" t="s">
        <v>627</v>
      </c>
      <c r="B2883" s="1358"/>
      <c r="C2883" s="1358"/>
      <c r="D2883" s="1358"/>
      <c r="E2883" s="1358"/>
      <c r="F2883" s="1358"/>
      <c r="G2883" s="442"/>
    </row>
    <row r="2884" spans="1:7">
      <c r="A2884" s="439"/>
      <c r="B2884" s="443"/>
      <c r="C2884" s="3"/>
      <c r="D2884" s="443"/>
      <c r="E2884" s="443"/>
      <c r="F2884" s="443"/>
      <c r="G2884" s="442"/>
    </row>
    <row r="2885" spans="1:7">
      <c r="A2885" s="1360" t="s">
        <v>0</v>
      </c>
      <c r="B2885" s="1361"/>
      <c r="C2885" s="1361"/>
      <c r="D2885" s="1361"/>
      <c r="E2885" s="1361"/>
      <c r="F2885" s="1361"/>
      <c r="G2885" s="442"/>
    </row>
    <row r="2886" spans="1:7">
      <c r="A2886" s="1379" t="s">
        <v>1</v>
      </c>
      <c r="B2886" s="1380"/>
      <c r="C2886" s="1380"/>
      <c r="D2886" s="1380"/>
      <c r="E2886" s="1380"/>
      <c r="F2886" s="1380"/>
      <c r="G2886" s="442"/>
    </row>
    <row r="2887" spans="1:7" ht="15" customHeight="1">
      <c r="A2887" s="638"/>
      <c r="B2887" s="728" t="s">
        <v>2</v>
      </c>
      <c r="C2887" s="732">
        <v>45</v>
      </c>
      <c r="D2887" s="728" t="s">
        <v>3</v>
      </c>
      <c r="E2887" s="1701" t="s">
        <v>4</v>
      </c>
      <c r="F2887" s="1701"/>
      <c r="G2887" s="694"/>
    </row>
    <row r="2888" spans="1:7" ht="30" customHeight="1">
      <c r="A2888" s="639"/>
      <c r="B2888" s="730" t="s">
        <v>5</v>
      </c>
      <c r="C2888" s="733" t="s">
        <v>6</v>
      </c>
      <c r="D2888" s="730" t="s">
        <v>7</v>
      </c>
      <c r="E2888" s="1703" t="s">
        <v>8</v>
      </c>
      <c r="F2888" s="1703"/>
      <c r="G2888" s="696"/>
    </row>
    <row r="2889" spans="1:7" ht="39.950000000000003" customHeight="1">
      <c r="A2889" s="639"/>
      <c r="B2889" s="1217" t="s">
        <v>9</v>
      </c>
      <c r="C2889" s="1218" t="s">
        <v>10</v>
      </c>
      <c r="D2889" s="1217" t="s">
        <v>610</v>
      </c>
      <c r="E2889" s="1704" t="s">
        <v>611</v>
      </c>
      <c r="F2889" s="1704"/>
      <c r="G2889" s="696"/>
    </row>
    <row r="2890" spans="1:7">
      <c r="A2890" s="639"/>
      <c r="B2890" s="644"/>
      <c r="C2890" s="46"/>
      <c r="D2890" s="644"/>
      <c r="E2890" s="695"/>
      <c r="F2890" s="695"/>
      <c r="G2890" s="696"/>
    </row>
    <row r="2891" spans="1:7">
      <c r="A2891" s="447"/>
      <c r="B2891" s="440"/>
      <c r="C2891" s="4"/>
      <c r="D2891" s="440"/>
      <c r="E2891" s="440"/>
      <c r="F2891" s="440"/>
      <c r="G2891" s="442"/>
    </row>
    <row r="2892" spans="1:7" ht="15.75">
      <c r="A2892" s="578" t="s">
        <v>1885</v>
      </c>
      <c r="B2892" s="579"/>
      <c r="C2892" s="33"/>
      <c r="D2892" s="757">
        <f>G2936</f>
        <v>0</v>
      </c>
      <c r="E2892" s="748" t="s">
        <v>21</v>
      </c>
      <c r="F2892" s="448"/>
      <c r="G2892" s="442"/>
    </row>
    <row r="2893" spans="1:7" ht="15.75">
      <c r="A2893" s="711"/>
      <c r="B2893" s="1643"/>
      <c r="C2893" s="1644"/>
      <c r="D2893" s="1644"/>
      <c r="E2893" s="1644"/>
      <c r="F2893" s="1645"/>
      <c r="G2893" s="442"/>
    </row>
    <row r="2894" spans="1:7">
      <c r="A2894" s="447"/>
      <c r="B2894" s="440"/>
      <c r="C2894" s="4"/>
      <c r="D2894" s="440"/>
      <c r="E2894" s="440"/>
      <c r="F2894" s="440"/>
      <c r="G2894" s="442"/>
    </row>
    <row r="2895" spans="1:7">
      <c r="A2895" s="447"/>
      <c r="B2895" s="440"/>
      <c r="C2895" s="4"/>
      <c r="D2895" s="440"/>
      <c r="E2895" s="440"/>
      <c r="F2895" s="440"/>
      <c r="G2895" s="442"/>
    </row>
    <row r="2896" spans="1:7">
      <c r="A2896" s="447"/>
      <c r="B2896" s="440"/>
      <c r="C2896" s="4"/>
      <c r="D2896" s="440"/>
      <c r="E2896" s="440"/>
      <c r="F2896" s="440"/>
      <c r="G2896" s="442"/>
    </row>
    <row r="2897" spans="1:7">
      <c r="A2897" s="1429"/>
      <c r="B2897" s="1430"/>
      <c r="C2897" s="1430"/>
      <c r="D2897" s="1430"/>
      <c r="E2897" s="1430"/>
      <c r="F2897" s="1430"/>
      <c r="G2897" s="442"/>
    </row>
    <row r="2898" spans="1:7" ht="15.75" thickBot="1">
      <c r="A2898" s="449"/>
      <c r="B2898" s="450"/>
      <c r="C2898" s="1"/>
      <c r="D2898" s="450"/>
      <c r="E2898" s="450"/>
      <c r="F2898" s="450"/>
      <c r="G2898" s="442"/>
    </row>
    <row r="2899" spans="1:7" ht="15" customHeight="1">
      <c r="A2899" s="1339" t="s">
        <v>1868</v>
      </c>
      <c r="B2899" s="1340"/>
      <c r="C2899" s="1341"/>
      <c r="D2899" s="1287" t="s">
        <v>1890</v>
      </c>
      <c r="E2899" s="1684"/>
      <c r="F2899" s="1684"/>
      <c r="G2899" s="1288"/>
    </row>
    <row r="2900" spans="1:7">
      <c r="A2900" s="1342"/>
      <c r="B2900" s="1343"/>
      <c r="C2900" s="1344"/>
      <c r="D2900" s="1690"/>
      <c r="E2900" s="1691"/>
      <c r="F2900" s="1691"/>
      <c r="G2900" s="1692"/>
    </row>
    <row r="2901" spans="1:7">
      <c r="A2901" s="1342"/>
      <c r="B2901" s="1343"/>
      <c r="C2901" s="1344"/>
      <c r="D2901" s="1693" t="s">
        <v>627</v>
      </c>
      <c r="E2901" s="1694"/>
      <c r="F2901" s="1694"/>
      <c r="G2901" s="1695"/>
    </row>
    <row r="2902" spans="1:7" ht="15.75" thickBot="1">
      <c r="A2902" s="1345"/>
      <c r="B2902" s="1346"/>
      <c r="C2902" s="1347"/>
      <c r="D2902" s="1696"/>
      <c r="E2902" s="1697"/>
      <c r="F2902" s="1697"/>
      <c r="G2902" s="1698"/>
    </row>
    <row r="2903" spans="1:7" ht="15.75" thickTop="1">
      <c r="A2903" s="1592" t="s">
        <v>438</v>
      </c>
      <c r="B2903" s="1588" t="s">
        <v>433</v>
      </c>
      <c r="C2903" s="1588" t="s">
        <v>434</v>
      </c>
      <c r="D2903" s="1589" t="s">
        <v>628</v>
      </c>
      <c r="E2903" s="1589" t="s">
        <v>436</v>
      </c>
      <c r="F2903" s="1688" t="s">
        <v>1856</v>
      </c>
      <c r="G2903" s="1699" t="s">
        <v>1857</v>
      </c>
    </row>
    <row r="2904" spans="1:7">
      <c r="A2904" s="1592"/>
      <c r="B2904" s="1588"/>
      <c r="C2904" s="1588"/>
      <c r="D2904" s="1588"/>
      <c r="E2904" s="1588"/>
      <c r="F2904" s="1689"/>
      <c r="G2904" s="1700"/>
    </row>
    <row r="2905" spans="1:7">
      <c r="A2905" s="276">
        <v>1</v>
      </c>
      <c r="B2905" s="277">
        <v>2</v>
      </c>
      <c r="C2905" s="434">
        <v>3</v>
      </c>
      <c r="D2905" s="277">
        <v>4</v>
      </c>
      <c r="E2905" s="277">
        <v>5</v>
      </c>
      <c r="F2905" s="645">
        <v>6</v>
      </c>
      <c r="G2905" s="646">
        <v>7</v>
      </c>
    </row>
    <row r="2906" spans="1:7">
      <c r="A2906" s="278"/>
      <c r="B2906" s="279"/>
      <c r="C2906" s="280" t="s">
        <v>1756</v>
      </c>
      <c r="D2906" s="281"/>
      <c r="E2906" s="647"/>
      <c r="F2906" s="285"/>
      <c r="G2906" s="415"/>
    </row>
    <row r="2907" spans="1:7">
      <c r="A2907" s="1276">
        <v>13.1</v>
      </c>
      <c r="B2907" s="1206" t="s">
        <v>1954</v>
      </c>
      <c r="C2907" s="1205" t="s">
        <v>2042</v>
      </c>
      <c r="D2907" s="1206" t="s">
        <v>105</v>
      </c>
      <c r="E2907" s="1204">
        <v>826</v>
      </c>
      <c r="F2907" s="1066"/>
      <c r="G2907" s="747">
        <f>E2907*F2907</f>
        <v>0</v>
      </c>
    </row>
    <row r="2908" spans="1:7" ht="15" customHeight="1">
      <c r="A2908" s="1276">
        <v>13.2</v>
      </c>
      <c r="B2908" s="1206" t="s">
        <v>1954</v>
      </c>
      <c r="C2908" s="1205" t="s">
        <v>2043</v>
      </c>
      <c r="D2908" s="1206" t="s">
        <v>105</v>
      </c>
      <c r="E2908" s="1204">
        <v>812</v>
      </c>
      <c r="F2908" s="1066"/>
      <c r="G2908" s="747">
        <f t="shared" ref="G2908:G2935" si="124">E2908*F2908</f>
        <v>0</v>
      </c>
    </row>
    <row r="2909" spans="1:7" ht="15" customHeight="1">
      <c r="A2909" s="1276">
        <v>13.3</v>
      </c>
      <c r="B2909" s="1206" t="s">
        <v>1954</v>
      </c>
      <c r="C2909" s="1205" t="s">
        <v>2044</v>
      </c>
      <c r="D2909" s="1206" t="s">
        <v>105</v>
      </c>
      <c r="E2909" s="1204">
        <v>283</v>
      </c>
      <c r="F2909" s="1066"/>
      <c r="G2909" s="747">
        <f t="shared" si="124"/>
        <v>0</v>
      </c>
    </row>
    <row r="2910" spans="1:7" ht="15" customHeight="1">
      <c r="A2910" s="1276">
        <v>13.4</v>
      </c>
      <c r="B2910" s="1206" t="s">
        <v>1954</v>
      </c>
      <c r="C2910" s="1205" t="s">
        <v>2045</v>
      </c>
      <c r="D2910" s="1206" t="s">
        <v>105</v>
      </c>
      <c r="E2910" s="1204">
        <v>102</v>
      </c>
      <c r="F2910" s="1066"/>
      <c r="G2910" s="747">
        <f t="shared" si="124"/>
        <v>0</v>
      </c>
    </row>
    <row r="2911" spans="1:7">
      <c r="A2911" s="1276">
        <v>13.5</v>
      </c>
      <c r="B2911" s="1206" t="s">
        <v>1954</v>
      </c>
      <c r="C2911" s="1205" t="s">
        <v>2046</v>
      </c>
      <c r="D2911" s="1206" t="s">
        <v>105</v>
      </c>
      <c r="E2911" s="1204">
        <v>43</v>
      </c>
      <c r="F2911" s="1066"/>
      <c r="G2911" s="747">
        <f t="shared" si="124"/>
        <v>0</v>
      </c>
    </row>
    <row r="2912" spans="1:7">
      <c r="A2912" s="1276">
        <v>13.6</v>
      </c>
      <c r="B2912" s="1206" t="s">
        <v>1954</v>
      </c>
      <c r="C2912" s="1205" t="s">
        <v>2047</v>
      </c>
      <c r="D2912" s="1206" t="s">
        <v>105</v>
      </c>
      <c r="E2912" s="1204">
        <v>16</v>
      </c>
      <c r="F2912" s="1066"/>
      <c r="G2912" s="747">
        <f t="shared" si="124"/>
        <v>0</v>
      </c>
    </row>
    <row r="2913" spans="1:7">
      <c r="A2913" s="1276">
        <v>13.7</v>
      </c>
      <c r="B2913" s="1206" t="s">
        <v>1954</v>
      </c>
      <c r="C2913" s="1205" t="s">
        <v>2048</v>
      </c>
      <c r="D2913" s="1206" t="s">
        <v>105</v>
      </c>
      <c r="E2913" s="1204">
        <v>7</v>
      </c>
      <c r="F2913" s="1066"/>
      <c r="G2913" s="747">
        <f t="shared" si="124"/>
        <v>0</v>
      </c>
    </row>
    <row r="2914" spans="1:7">
      <c r="A2914" s="1276">
        <v>13.8</v>
      </c>
      <c r="B2914" s="1206" t="s">
        <v>1954</v>
      </c>
      <c r="C2914" s="1205" t="s">
        <v>2049</v>
      </c>
      <c r="D2914" s="1206" t="s">
        <v>105</v>
      </c>
      <c r="E2914" s="1204">
        <v>10</v>
      </c>
      <c r="F2914" s="1066"/>
      <c r="G2914" s="747">
        <f t="shared" si="124"/>
        <v>0</v>
      </c>
    </row>
    <row r="2915" spans="1:7">
      <c r="A2915" s="284"/>
      <c r="B2915" s="279"/>
      <c r="C2915" s="280" t="s">
        <v>630</v>
      </c>
      <c r="D2915" s="285"/>
      <c r="E2915" s="285"/>
      <c r="F2915" s="973"/>
      <c r="G2915" s="415"/>
    </row>
    <row r="2916" spans="1:7">
      <c r="A2916" s="435">
        <v>13.9</v>
      </c>
      <c r="B2916" s="917" t="s">
        <v>1954</v>
      </c>
      <c r="C2916" s="282" t="s">
        <v>1958</v>
      </c>
      <c r="D2916" s="277" t="s">
        <v>631</v>
      </c>
      <c r="E2916" s="277">
        <v>222</v>
      </c>
      <c r="F2916" s="1074"/>
      <c r="G2916" s="747">
        <f t="shared" si="124"/>
        <v>0</v>
      </c>
    </row>
    <row r="2917" spans="1:7">
      <c r="A2917" s="648">
        <v>13.1</v>
      </c>
      <c r="B2917" s="917" t="s">
        <v>1954</v>
      </c>
      <c r="C2917" s="282" t="s">
        <v>1957</v>
      </c>
      <c r="D2917" s="277" t="s">
        <v>631</v>
      </c>
      <c r="E2917" s="277">
        <v>222</v>
      </c>
      <c r="F2917" s="1074"/>
      <c r="G2917" s="747">
        <f t="shared" si="124"/>
        <v>0</v>
      </c>
    </row>
    <row r="2918" spans="1:7" ht="15" customHeight="1">
      <c r="A2918" s="278"/>
      <c r="B2918" s="279"/>
      <c r="C2918" s="280" t="s">
        <v>1757</v>
      </c>
      <c r="D2918" s="283"/>
      <c r="E2918" s="285"/>
      <c r="F2918" s="973"/>
      <c r="G2918" s="415"/>
    </row>
    <row r="2919" spans="1:7" ht="15" customHeight="1">
      <c r="A2919" s="435">
        <v>13.11</v>
      </c>
      <c r="B2919" s="917" t="s">
        <v>1954</v>
      </c>
      <c r="C2919" s="282" t="s">
        <v>1757</v>
      </c>
      <c r="D2919" s="434" t="s">
        <v>49</v>
      </c>
      <c r="E2919" s="277">
        <v>3353</v>
      </c>
      <c r="F2919" s="1066"/>
      <c r="G2919" s="747">
        <f t="shared" si="124"/>
        <v>0</v>
      </c>
    </row>
    <row r="2920" spans="1:7" ht="15" customHeight="1">
      <c r="A2920" s="286"/>
      <c r="B2920" s="279"/>
      <c r="C2920" s="280" t="s">
        <v>632</v>
      </c>
      <c r="D2920" s="285"/>
      <c r="E2920" s="285"/>
      <c r="F2920" s="973"/>
      <c r="G2920" s="415"/>
    </row>
    <row r="2921" spans="1:7" ht="15" customHeight="1">
      <c r="A2921" s="276">
        <v>13.12</v>
      </c>
      <c r="B2921" s="277" t="s">
        <v>1954</v>
      </c>
      <c r="C2921" s="282" t="s">
        <v>1956</v>
      </c>
      <c r="D2921" s="277" t="s">
        <v>105</v>
      </c>
      <c r="E2921" s="649">
        <v>449</v>
      </c>
      <c r="F2921" s="1074"/>
      <c r="G2921" s="747">
        <f t="shared" si="124"/>
        <v>0</v>
      </c>
    </row>
    <row r="2922" spans="1:7">
      <c r="A2922" s="276">
        <v>13.13</v>
      </c>
      <c r="B2922" s="277" t="s">
        <v>1954</v>
      </c>
      <c r="C2922" s="282" t="s">
        <v>1955</v>
      </c>
      <c r="D2922" s="277" t="s">
        <v>557</v>
      </c>
      <c r="E2922" s="649">
        <v>625</v>
      </c>
      <c r="F2922" s="1074"/>
      <c r="G2922" s="747">
        <f t="shared" si="124"/>
        <v>0</v>
      </c>
    </row>
    <row r="2923" spans="1:7">
      <c r="A2923" s="1212"/>
      <c r="B2923" s="1213"/>
      <c r="C2923" s="1214" t="s">
        <v>1997</v>
      </c>
      <c r="D2923" s="1215"/>
      <c r="E2923" s="1215"/>
      <c r="F2923" s="973"/>
      <c r="G2923" s="415"/>
    </row>
    <row r="2924" spans="1:7" ht="25.5">
      <c r="A2924" s="1203">
        <v>13.14</v>
      </c>
      <c r="B2924" s="1204"/>
      <c r="C2924" s="1205" t="s">
        <v>1999</v>
      </c>
      <c r="D2924" s="1206" t="s">
        <v>633</v>
      </c>
      <c r="E2924" s="1204">
        <v>54</v>
      </c>
      <c r="F2924" s="1197"/>
      <c r="G2924" s="747">
        <f t="shared" si="124"/>
        <v>0</v>
      </c>
    </row>
    <row r="2925" spans="1:7" ht="38.25">
      <c r="A2925" s="1203">
        <v>13.15</v>
      </c>
      <c r="B2925" s="1204"/>
      <c r="C2925" s="1205" t="s">
        <v>2000</v>
      </c>
      <c r="D2925" s="1204" t="s">
        <v>105</v>
      </c>
      <c r="E2925" s="1204">
        <v>2</v>
      </c>
      <c r="F2925" s="1197"/>
      <c r="G2925" s="747">
        <f t="shared" si="124"/>
        <v>0</v>
      </c>
    </row>
    <row r="2926" spans="1:7">
      <c r="A2926" s="1203">
        <v>13.16</v>
      </c>
      <c r="B2926" s="1204"/>
      <c r="C2926" s="1178" t="s">
        <v>2001</v>
      </c>
      <c r="D2926" s="1204" t="s">
        <v>105</v>
      </c>
      <c r="E2926" s="1204">
        <v>339</v>
      </c>
      <c r="F2926" s="1197"/>
      <c r="G2926" s="747">
        <f t="shared" si="124"/>
        <v>0</v>
      </c>
    </row>
    <row r="2927" spans="1:7">
      <c r="A2927" s="1203">
        <v>13.17</v>
      </c>
      <c r="B2927" s="1204"/>
      <c r="C2927" s="1178" t="s">
        <v>2002</v>
      </c>
      <c r="D2927" s="1204" t="s">
        <v>105</v>
      </c>
      <c r="E2927" s="1204">
        <v>182</v>
      </c>
      <c r="F2927" s="1197"/>
      <c r="G2927" s="747">
        <f t="shared" si="124"/>
        <v>0</v>
      </c>
    </row>
    <row r="2928" spans="1:7">
      <c r="A2928" s="1203">
        <v>13.18</v>
      </c>
      <c r="B2928" s="1204"/>
      <c r="C2928" s="1205" t="s">
        <v>2003</v>
      </c>
      <c r="D2928" s="1206" t="s">
        <v>633</v>
      </c>
      <c r="E2928" s="1204">
        <v>54</v>
      </c>
      <c r="F2928" s="1197"/>
      <c r="G2928" s="747">
        <f t="shared" si="124"/>
        <v>0</v>
      </c>
    </row>
    <row r="2929" spans="1:7">
      <c r="A2929" s="1203">
        <v>13.19</v>
      </c>
      <c r="B2929" s="1204"/>
      <c r="C2929" s="1205" t="s">
        <v>2004</v>
      </c>
      <c r="D2929" s="1206" t="s">
        <v>633</v>
      </c>
      <c r="E2929" s="1204">
        <v>18</v>
      </c>
      <c r="F2929" s="1197"/>
      <c r="G2929" s="747">
        <f t="shared" si="124"/>
        <v>0</v>
      </c>
    </row>
    <row r="2930" spans="1:7">
      <c r="A2930" s="1207">
        <v>13.2</v>
      </c>
      <c r="B2930" s="1204"/>
      <c r="C2930" s="1205" t="s">
        <v>2005</v>
      </c>
      <c r="D2930" s="1206" t="s">
        <v>2006</v>
      </c>
      <c r="E2930" s="1204">
        <v>180</v>
      </c>
      <c r="F2930" s="1197"/>
      <c r="G2930" s="747">
        <f t="shared" si="124"/>
        <v>0</v>
      </c>
    </row>
    <row r="2931" spans="1:7">
      <c r="A2931" s="1203">
        <v>13.21</v>
      </c>
      <c r="B2931" s="1204"/>
      <c r="C2931" s="1205" t="s">
        <v>2007</v>
      </c>
      <c r="D2931" s="1204" t="s">
        <v>105</v>
      </c>
      <c r="E2931" s="1204">
        <v>6</v>
      </c>
      <c r="F2931" s="1197"/>
      <c r="G2931" s="747">
        <f t="shared" si="124"/>
        <v>0</v>
      </c>
    </row>
    <row r="2932" spans="1:7">
      <c r="A2932" s="1212"/>
      <c r="B2932" s="1213"/>
      <c r="C2932" s="1214" t="s">
        <v>1998</v>
      </c>
      <c r="D2932" s="1215"/>
      <c r="E2932" s="1215"/>
      <c r="F2932" s="973"/>
      <c r="G2932" s="415"/>
    </row>
    <row r="2933" spans="1:7">
      <c r="A2933" s="1203">
        <v>13.22</v>
      </c>
      <c r="B2933" s="1204"/>
      <c r="C2933" s="1205" t="s">
        <v>2008</v>
      </c>
      <c r="D2933" s="1204" t="s">
        <v>105</v>
      </c>
      <c r="E2933" s="1204">
        <v>2</v>
      </c>
      <c r="F2933" s="1197"/>
      <c r="G2933" s="747">
        <f t="shared" si="124"/>
        <v>0</v>
      </c>
    </row>
    <row r="2934" spans="1:7">
      <c r="A2934" s="1203">
        <v>13.23</v>
      </c>
      <c r="B2934" s="1204"/>
      <c r="C2934" s="1205" t="s">
        <v>2009</v>
      </c>
      <c r="D2934" s="1204" t="s">
        <v>105</v>
      </c>
      <c r="E2934" s="1204">
        <v>339</v>
      </c>
      <c r="F2934" s="1197"/>
      <c r="G2934" s="747">
        <f t="shared" si="124"/>
        <v>0</v>
      </c>
    </row>
    <row r="2935" spans="1:7">
      <c r="A2935" s="1208">
        <v>13.24</v>
      </c>
      <c r="B2935" s="1209"/>
      <c r="C2935" s="1210" t="s">
        <v>2010</v>
      </c>
      <c r="D2935" s="1211" t="s">
        <v>105</v>
      </c>
      <c r="E2935" s="1211">
        <v>182</v>
      </c>
      <c r="F2935" s="1197"/>
      <c r="G2935" s="747">
        <f t="shared" si="124"/>
        <v>0</v>
      </c>
    </row>
    <row r="2936" spans="1:7" ht="15.75" thickBot="1">
      <c r="A2936" s="1198"/>
      <c r="B2936" s="1199"/>
      <c r="C2936" s="1200"/>
      <c r="D2936" s="1201"/>
      <c r="E2936" s="1202"/>
      <c r="F2936" s="765" t="s">
        <v>1871</v>
      </c>
      <c r="G2936" s="760">
        <f>SUM(G2907:G2935)</f>
        <v>0</v>
      </c>
    </row>
    <row r="2937" spans="1:7" ht="15.75" thickTop="1">
      <c r="A2937" s="576"/>
      <c r="B2937" s="480"/>
      <c r="C2937" s="363"/>
      <c r="D2937" s="480"/>
      <c r="E2937" s="480"/>
      <c r="F2937" s="480"/>
      <c r="G2937" s="480"/>
    </row>
    <row r="2938" spans="1:7">
      <c r="A2938" s="443"/>
      <c r="B2938" s="440"/>
      <c r="C2938" s="4"/>
      <c r="D2938" s="440"/>
      <c r="E2938" s="440"/>
      <c r="F2938" s="440"/>
      <c r="G2938" s="465"/>
    </row>
    <row r="2939" spans="1:7" ht="15.75" thickBot="1">
      <c r="A2939" s="542"/>
      <c r="B2939" s="543"/>
      <c r="C2939" s="354"/>
      <c r="D2939" s="543"/>
      <c r="E2939" s="543"/>
      <c r="F2939" s="543"/>
      <c r="G2939" s="483"/>
    </row>
    <row r="2940" spans="1:7" ht="75" customHeight="1" thickTop="1">
      <c r="A2940" s="1318" t="s">
        <v>1868</v>
      </c>
      <c r="B2940" s="1319"/>
      <c r="C2940" s="1319"/>
      <c r="D2940" s="1319"/>
      <c r="E2940" s="1319"/>
      <c r="F2940" s="1319"/>
      <c r="G2940" s="442"/>
    </row>
    <row r="2941" spans="1:7" ht="15.75">
      <c r="A2941" s="1455"/>
      <c r="B2941" s="1456"/>
      <c r="C2941" s="1456"/>
      <c r="D2941" s="1456"/>
      <c r="E2941" s="1456"/>
      <c r="F2941" s="1456"/>
      <c r="G2941" s="442"/>
    </row>
    <row r="2942" spans="1:7" ht="20.25" customHeight="1">
      <c r="A2942" s="1443" t="s">
        <v>1889</v>
      </c>
      <c r="B2942" s="1444"/>
      <c r="C2942" s="1444"/>
      <c r="D2942" s="1444"/>
      <c r="E2942" s="1444"/>
      <c r="F2942" s="1444"/>
      <c r="G2942" s="442"/>
    </row>
    <row r="2943" spans="1:7" ht="20.25">
      <c r="A2943" s="1443"/>
      <c r="B2943" s="1444"/>
      <c r="C2943" s="1444"/>
      <c r="D2943" s="1444"/>
      <c r="E2943" s="1444"/>
      <c r="F2943" s="1444"/>
      <c r="G2943" s="442"/>
    </row>
    <row r="2944" spans="1:7" ht="20.25">
      <c r="A2944" s="1357" t="s">
        <v>634</v>
      </c>
      <c r="B2944" s="1358"/>
      <c r="C2944" s="1358"/>
      <c r="D2944" s="1358"/>
      <c r="E2944" s="1358"/>
      <c r="F2944" s="1358"/>
      <c r="G2944" s="442"/>
    </row>
    <row r="2945" spans="1:7" ht="20.25">
      <c r="A2945" s="423"/>
      <c r="B2945" s="424"/>
      <c r="C2945" s="424"/>
      <c r="D2945" s="424"/>
      <c r="E2945" s="424"/>
      <c r="F2945" s="424"/>
      <c r="G2945" s="442"/>
    </row>
    <row r="2946" spans="1:7" ht="20.25">
      <c r="A2946" s="423"/>
      <c r="B2946" s="424"/>
      <c r="C2946" s="424"/>
      <c r="D2946" s="424"/>
      <c r="E2946" s="424"/>
      <c r="F2946" s="424"/>
      <c r="G2946" s="442"/>
    </row>
    <row r="2947" spans="1:7">
      <c r="A2947" s="1461" t="s">
        <v>0</v>
      </c>
      <c r="B2947" s="1462"/>
      <c r="C2947" s="1462"/>
      <c r="D2947" s="1462"/>
      <c r="E2947" s="1462"/>
      <c r="F2947" s="1462"/>
      <c r="G2947" s="442"/>
    </row>
    <row r="2948" spans="1:7">
      <c r="A2948" s="1426" t="s">
        <v>1</v>
      </c>
      <c r="B2948" s="1427"/>
      <c r="C2948" s="1427"/>
      <c r="D2948" s="1427"/>
      <c r="E2948" s="1427"/>
      <c r="F2948" s="1427"/>
      <c r="G2948" s="442"/>
    </row>
    <row r="2949" spans="1:7" ht="15" customHeight="1">
      <c r="A2949" s="444"/>
      <c r="B2949" s="699" t="s">
        <v>2</v>
      </c>
      <c r="C2949" s="701">
        <v>45</v>
      </c>
      <c r="D2949" s="699" t="s">
        <v>3</v>
      </c>
      <c r="E2949" s="1317" t="s">
        <v>4</v>
      </c>
      <c r="F2949" s="1317"/>
      <c r="G2949" s="690"/>
    </row>
    <row r="2950" spans="1:7" ht="30" customHeight="1">
      <c r="A2950" s="445"/>
      <c r="B2950" s="700" t="s">
        <v>5</v>
      </c>
      <c r="C2950" s="702" t="s">
        <v>6</v>
      </c>
      <c r="D2950" s="700" t="s">
        <v>7</v>
      </c>
      <c r="E2950" s="1315" t="s">
        <v>8</v>
      </c>
      <c r="F2950" s="1315"/>
      <c r="G2950" s="692"/>
    </row>
    <row r="2951" spans="1:7" ht="84.95" customHeight="1">
      <c r="A2951" s="445"/>
      <c r="B2951" s="700" t="s">
        <v>5</v>
      </c>
      <c r="C2951" s="702" t="s">
        <v>10</v>
      </c>
      <c r="D2951" s="700" t="s">
        <v>11</v>
      </c>
      <c r="E2951" s="1315" t="s">
        <v>12</v>
      </c>
      <c r="F2951" s="1315"/>
      <c r="G2951" s="692"/>
    </row>
    <row r="2952" spans="1:7">
      <c r="A2952" s="445"/>
      <c r="B2952" s="446"/>
      <c r="C2952" s="62"/>
      <c r="D2952" s="446"/>
      <c r="E2952" s="691"/>
      <c r="F2952" s="691"/>
      <c r="G2952" s="692"/>
    </row>
    <row r="2953" spans="1:7">
      <c r="A2953" s="447"/>
      <c r="B2953" s="440"/>
      <c r="C2953" s="4"/>
      <c r="D2953" s="440"/>
      <c r="E2953" s="440"/>
      <c r="F2953" s="440"/>
      <c r="G2953" s="442"/>
    </row>
    <row r="2954" spans="1:7" ht="15.75">
      <c r="A2954" s="1682" t="s">
        <v>1903</v>
      </c>
      <c r="B2954" s="1683"/>
      <c r="C2954" s="1683"/>
      <c r="D2954" s="757">
        <f>SUM(G2971:G2987)</f>
        <v>0</v>
      </c>
      <c r="E2954" s="748" t="s">
        <v>21</v>
      </c>
      <c r="F2954" s="448"/>
      <c r="G2954" s="442"/>
    </row>
    <row r="2955" spans="1:7" ht="15.75">
      <c r="A2955" s="711"/>
      <c r="B2955" s="1643"/>
      <c r="C2955" s="1644"/>
      <c r="D2955" s="1644"/>
      <c r="E2955" s="1644"/>
      <c r="F2955" s="1645"/>
      <c r="G2955" s="442"/>
    </row>
    <row r="2956" spans="1:7">
      <c r="A2956" s="447"/>
      <c r="B2956" s="440"/>
      <c r="C2956" s="4"/>
      <c r="D2956" s="440"/>
      <c r="E2956" s="440"/>
      <c r="F2956" s="440"/>
      <c r="G2956" s="442"/>
    </row>
    <row r="2957" spans="1:7">
      <c r="A2957" s="447"/>
      <c r="B2957" s="440"/>
      <c r="C2957" s="4"/>
      <c r="D2957" s="440"/>
      <c r="E2957" s="440"/>
      <c r="F2957" s="440"/>
      <c r="G2957" s="442"/>
    </row>
    <row r="2958" spans="1:7">
      <c r="A2958" s="449"/>
      <c r="B2958" s="450"/>
      <c r="C2958" s="1"/>
      <c r="D2958" s="450"/>
      <c r="E2958" s="450"/>
      <c r="F2958" s="450"/>
      <c r="G2958" s="442"/>
    </row>
    <row r="2959" spans="1:7">
      <c r="A2959" s="1429"/>
      <c r="B2959" s="1430"/>
      <c r="C2959" s="1430"/>
      <c r="D2959" s="1430"/>
      <c r="E2959" s="1430"/>
      <c r="F2959" s="1430"/>
      <c r="G2959" s="442"/>
    </row>
    <row r="2960" spans="1:7" ht="15.75" thickBot="1">
      <c r="A2960" s="491"/>
      <c r="B2960" s="465"/>
      <c r="C2960" s="79"/>
      <c r="D2960" s="465"/>
      <c r="E2960" s="465"/>
      <c r="F2960" s="465"/>
      <c r="G2960" s="442"/>
    </row>
    <row r="2961" spans="1:7" ht="15" customHeight="1">
      <c r="A2961" s="1339" t="s">
        <v>1868</v>
      </c>
      <c r="B2961" s="1340"/>
      <c r="C2961" s="1341"/>
      <c r="D2961" s="1287" t="s">
        <v>1889</v>
      </c>
      <c r="E2961" s="1684"/>
      <c r="F2961" s="1684"/>
      <c r="G2961" s="1288"/>
    </row>
    <row r="2962" spans="1:7">
      <c r="A2962" s="1342"/>
      <c r="B2962" s="1343"/>
      <c r="C2962" s="1344"/>
      <c r="D2962" s="1289"/>
      <c r="E2962" s="1685"/>
      <c r="F2962" s="1685"/>
      <c r="G2962" s="1290"/>
    </row>
    <row r="2963" spans="1:7">
      <c r="A2963" s="1342"/>
      <c r="B2963" s="1343"/>
      <c r="C2963" s="1344"/>
      <c r="D2963" s="1291" t="s">
        <v>634</v>
      </c>
      <c r="E2963" s="1686"/>
      <c r="F2963" s="1686"/>
      <c r="G2963" s="1292"/>
    </row>
    <row r="2964" spans="1:7" ht="15.75" thickBot="1">
      <c r="A2964" s="1345"/>
      <c r="B2964" s="1346"/>
      <c r="C2964" s="1347"/>
      <c r="D2964" s="1293"/>
      <c r="E2964" s="1687"/>
      <c r="F2964" s="1687"/>
      <c r="G2964" s="1294"/>
    </row>
    <row r="2965" spans="1:7" ht="15.75" thickTop="1">
      <c r="A2965" s="1596" t="s">
        <v>13</v>
      </c>
      <c r="B2965" s="436" t="s">
        <v>14</v>
      </c>
      <c r="C2965" s="1599" t="s">
        <v>15</v>
      </c>
      <c r="D2965" s="437" t="s">
        <v>16</v>
      </c>
      <c r="E2965" s="650" t="s">
        <v>17</v>
      </c>
      <c r="F2965" s="651" t="s">
        <v>1822</v>
      </c>
      <c r="G2965" s="652" t="s">
        <v>1823</v>
      </c>
    </row>
    <row r="2966" spans="1:7">
      <c r="A2966" s="1597"/>
      <c r="B2966" s="437" t="s">
        <v>18</v>
      </c>
      <c r="C2966" s="1600"/>
      <c r="D2966" s="437" t="s">
        <v>19</v>
      </c>
      <c r="E2966" s="650" t="s">
        <v>20</v>
      </c>
      <c r="F2966" s="653" t="s">
        <v>1824</v>
      </c>
      <c r="G2966" s="654"/>
    </row>
    <row r="2967" spans="1:7">
      <c r="A2967" s="1598"/>
      <c r="B2967" s="438"/>
      <c r="C2967" s="1601"/>
      <c r="D2967" s="438"/>
      <c r="E2967" s="655"/>
      <c r="F2967" s="656" t="s">
        <v>21</v>
      </c>
      <c r="G2967" s="657" t="s">
        <v>21</v>
      </c>
    </row>
    <row r="2968" spans="1:7">
      <c r="A2968" s="144">
        <v>1</v>
      </c>
      <c r="B2968" s="168">
        <v>2</v>
      </c>
      <c r="C2968" s="8">
        <v>3</v>
      </c>
      <c r="D2968" s="168">
        <v>4</v>
      </c>
      <c r="E2968" s="168">
        <v>5</v>
      </c>
      <c r="F2968" s="658">
        <v>6</v>
      </c>
      <c r="G2968" s="659">
        <v>7</v>
      </c>
    </row>
    <row r="2969" spans="1:7">
      <c r="A2969" s="144"/>
      <c r="B2969" s="168"/>
      <c r="C2969" s="8" t="s">
        <v>635</v>
      </c>
      <c r="D2969" s="168"/>
      <c r="E2969" s="168"/>
      <c r="F2969" s="1075"/>
      <c r="G2969" s="1076"/>
    </row>
    <row r="2970" spans="1:7">
      <c r="A2970" s="1077"/>
      <c r="B2970" s="1078"/>
      <c r="C2970" s="1079" t="s">
        <v>636</v>
      </c>
      <c r="D2970" s="1078"/>
      <c r="E2970" s="1078"/>
      <c r="F2970" s="1080"/>
      <c r="G2970" s="1081"/>
    </row>
    <row r="2971" spans="1:7">
      <c r="A2971" s="1082" t="s">
        <v>637</v>
      </c>
      <c r="B2971" s="8" t="s">
        <v>638</v>
      </c>
      <c r="C2971" s="1083" t="s">
        <v>639</v>
      </c>
      <c r="D2971" s="1084" t="s">
        <v>1724</v>
      </c>
      <c r="E2971" s="1085">
        <v>6470</v>
      </c>
      <c r="F2971" s="1086"/>
      <c r="G2971" s="847">
        <f>E2971*F2971</f>
        <v>0</v>
      </c>
    </row>
    <row r="2972" spans="1:7">
      <c r="A2972" s="1082" t="s">
        <v>640</v>
      </c>
      <c r="B2972" s="8" t="s">
        <v>638</v>
      </c>
      <c r="C2972" s="1083" t="s">
        <v>641</v>
      </c>
      <c r="D2972" s="1084" t="s">
        <v>1724</v>
      </c>
      <c r="E2972" s="1085">
        <v>2909</v>
      </c>
      <c r="F2972" s="1086"/>
      <c r="G2972" s="847">
        <f>E2972*F2972</f>
        <v>0</v>
      </c>
    </row>
    <row r="2973" spans="1:7">
      <c r="A2973" s="1077"/>
      <c r="B2973" s="1078"/>
      <c r="C2973" s="1079" t="s">
        <v>642</v>
      </c>
      <c r="D2973" s="1078"/>
      <c r="E2973" s="1078"/>
      <c r="F2973" s="1080"/>
      <c r="G2973" s="1081"/>
    </row>
    <row r="2974" spans="1:7" ht="25.5">
      <c r="A2974" s="877" t="s">
        <v>643</v>
      </c>
      <c r="B2974" s="168" t="s">
        <v>644</v>
      </c>
      <c r="C2974" s="1087" t="s">
        <v>645</v>
      </c>
      <c r="D2974" s="1088" t="s">
        <v>1724</v>
      </c>
      <c r="E2974" s="1085">
        <v>485</v>
      </c>
      <c r="F2974" s="1086"/>
      <c r="G2974" s="847">
        <f>E2974*F2974</f>
        <v>0</v>
      </c>
    </row>
    <row r="2975" spans="1:7">
      <c r="A2975" s="1077"/>
      <c r="B2975" s="1078"/>
      <c r="C2975" s="1079" t="s">
        <v>646</v>
      </c>
      <c r="D2975" s="1078"/>
      <c r="E2975" s="1078"/>
      <c r="F2975" s="1080"/>
      <c r="G2975" s="1081"/>
    </row>
    <row r="2976" spans="1:7">
      <c r="A2976" s="1082" t="s">
        <v>647</v>
      </c>
      <c r="B2976" s="8" t="s">
        <v>648</v>
      </c>
      <c r="C2976" s="1083" t="s">
        <v>649</v>
      </c>
      <c r="D2976" s="1084" t="s">
        <v>28</v>
      </c>
      <c r="E2976" s="1085">
        <v>4802</v>
      </c>
      <c r="F2976" s="1086"/>
      <c r="G2976" s="847">
        <f>E2976*F2976</f>
        <v>0</v>
      </c>
    </row>
    <row r="2977" spans="1:7" ht="25.5">
      <c r="A2977" s="1082" t="s">
        <v>650</v>
      </c>
      <c r="B2977" s="8" t="s">
        <v>648</v>
      </c>
      <c r="C2977" s="1083" t="s">
        <v>651</v>
      </c>
      <c r="D2977" s="1084" t="s">
        <v>1724</v>
      </c>
      <c r="E2977" s="1085">
        <v>90</v>
      </c>
      <c r="F2977" s="1086"/>
      <c r="G2977" s="847">
        <f>E2977*F2977</f>
        <v>0</v>
      </c>
    </row>
    <row r="2978" spans="1:7" ht="25.5">
      <c r="A2978" s="1077"/>
      <c r="B2978" s="1078"/>
      <c r="C2978" s="1079" t="s">
        <v>652</v>
      </c>
      <c r="D2978" s="1078"/>
      <c r="E2978" s="1078"/>
      <c r="F2978" s="1080"/>
      <c r="G2978" s="1081"/>
    </row>
    <row r="2979" spans="1:7" ht="25.5">
      <c r="A2979" s="1082" t="s">
        <v>653</v>
      </c>
      <c r="B2979" s="8" t="s">
        <v>654</v>
      </c>
      <c r="C2979" s="1083" t="s">
        <v>655</v>
      </c>
      <c r="D2979" s="1084" t="s">
        <v>1724</v>
      </c>
      <c r="E2979" s="1085">
        <v>1543</v>
      </c>
      <c r="F2979" s="1086"/>
      <c r="G2979" s="847">
        <f>E2979*F2979</f>
        <v>0</v>
      </c>
    </row>
    <row r="2980" spans="1:7" ht="25.5">
      <c r="A2980" s="1082" t="s">
        <v>656</v>
      </c>
      <c r="B2980" s="8" t="s">
        <v>654</v>
      </c>
      <c r="C2980" s="1083" t="s">
        <v>657</v>
      </c>
      <c r="D2980" s="1084" t="s">
        <v>1725</v>
      </c>
      <c r="E2980" s="1085">
        <v>7716</v>
      </c>
      <c r="F2980" s="1086"/>
      <c r="G2980" s="847">
        <f>E2980*F2980</f>
        <v>0</v>
      </c>
    </row>
    <row r="2981" spans="1:7">
      <c r="A2981" s="1082" t="s">
        <v>658</v>
      </c>
      <c r="B2981" s="8" t="s">
        <v>654</v>
      </c>
      <c r="C2981" s="1083" t="s">
        <v>659</v>
      </c>
      <c r="D2981" s="1084" t="s">
        <v>1725</v>
      </c>
      <c r="E2981" s="1085">
        <v>2572</v>
      </c>
      <c r="F2981" s="1086"/>
      <c r="G2981" s="847">
        <f>E2981*F2981</f>
        <v>0</v>
      </c>
    </row>
    <row r="2982" spans="1:7">
      <c r="A2982" s="1089"/>
      <c r="B2982" s="1090"/>
      <c r="C2982" s="1091" t="s">
        <v>1736</v>
      </c>
      <c r="D2982" s="1090"/>
      <c r="E2982" s="1090"/>
      <c r="F2982" s="1092"/>
      <c r="G2982" s="1093"/>
    </row>
    <row r="2983" spans="1:7" ht="25.5">
      <c r="A2983" s="1082" t="s">
        <v>661</v>
      </c>
      <c r="B2983" s="8" t="s">
        <v>654</v>
      </c>
      <c r="C2983" s="1083" t="s">
        <v>655</v>
      </c>
      <c r="D2983" s="1084" t="s">
        <v>1724</v>
      </c>
      <c r="E2983" s="1085">
        <v>2017</v>
      </c>
      <c r="F2983" s="1086"/>
      <c r="G2983" s="847">
        <f>E2983*F2983</f>
        <v>0</v>
      </c>
    </row>
    <row r="2984" spans="1:7" ht="25.5">
      <c r="A2984" s="1082" t="s">
        <v>1737</v>
      </c>
      <c r="B2984" s="8" t="s">
        <v>654</v>
      </c>
      <c r="C2984" s="1083" t="s">
        <v>657</v>
      </c>
      <c r="D2984" s="1084" t="s">
        <v>1725</v>
      </c>
      <c r="E2984" s="1085">
        <v>8068</v>
      </c>
      <c r="F2984" s="1086"/>
      <c r="G2984" s="847">
        <f>E2984*F2984</f>
        <v>0</v>
      </c>
    </row>
    <row r="2985" spans="1:7">
      <c r="A2985" s="1082" t="s">
        <v>1738</v>
      </c>
      <c r="B2985" s="8" t="s">
        <v>654</v>
      </c>
      <c r="C2985" s="1083" t="s">
        <v>659</v>
      </c>
      <c r="D2985" s="1084" t="s">
        <v>1725</v>
      </c>
      <c r="E2985" s="1085">
        <v>4034</v>
      </c>
      <c r="F2985" s="1086"/>
      <c r="G2985" s="847">
        <f>E2985*F2985</f>
        <v>0</v>
      </c>
    </row>
    <row r="2986" spans="1:7">
      <c r="A2986" s="1077"/>
      <c r="B2986" s="1078"/>
      <c r="C2986" s="1079" t="s">
        <v>660</v>
      </c>
      <c r="D2986" s="1078"/>
      <c r="E2986" s="1078"/>
      <c r="F2986" s="1080"/>
      <c r="G2986" s="1081"/>
    </row>
    <row r="2987" spans="1:7">
      <c r="A2987" s="1082" t="s">
        <v>1739</v>
      </c>
      <c r="B2987" s="8" t="s">
        <v>450</v>
      </c>
      <c r="C2987" s="1083" t="s">
        <v>1740</v>
      </c>
      <c r="D2987" s="1084" t="s">
        <v>1725</v>
      </c>
      <c r="E2987" s="1085">
        <v>1310</v>
      </c>
      <c r="F2987" s="1086"/>
      <c r="G2987" s="847">
        <f>E2987*F2987</f>
        <v>0</v>
      </c>
    </row>
    <row r="2988" spans="1:7">
      <c r="A2988" s="287"/>
      <c r="B2988" s="602"/>
      <c r="C2988" s="42"/>
      <c r="D2988" s="660"/>
      <c r="E2988" s="661"/>
      <c r="F2988" s="662"/>
      <c r="G2988" s="663"/>
    </row>
    <row r="2989" spans="1:7" ht="15.75" thickBot="1">
      <c r="A2989" s="323"/>
      <c r="B2989" s="664"/>
      <c r="C2989" s="44"/>
      <c r="D2989" s="665"/>
      <c r="E2989" s="666"/>
      <c r="F2989" s="662"/>
      <c r="G2989" s="663"/>
    </row>
    <row r="2990" spans="1:7">
      <c r="A2990" s="667"/>
      <c r="B2990" s="668"/>
      <c r="C2990" s="669"/>
      <c r="D2990" s="668"/>
      <c r="E2990" s="668"/>
      <c r="F2990" s="668"/>
      <c r="G2990" s="462"/>
    </row>
    <row r="2991" spans="1:7" ht="15.75" thickBot="1">
      <c r="A2991" s="670"/>
      <c r="B2991" s="467"/>
      <c r="C2991" s="468"/>
      <c r="D2991" s="467"/>
      <c r="E2991" s="467"/>
      <c r="F2991" s="467"/>
      <c r="G2991" s="469"/>
    </row>
    <row r="2992" spans="1:7" ht="75" customHeight="1">
      <c r="A2992" s="1318" t="s">
        <v>1868</v>
      </c>
      <c r="B2992" s="1319"/>
      <c r="C2992" s="1319"/>
      <c r="D2992" s="1319"/>
      <c r="E2992" s="1319"/>
      <c r="F2992" s="1319"/>
      <c r="G2992" s="442"/>
    </row>
    <row r="2993" spans="1:7" ht="15.75">
      <c r="A2993" s="1455"/>
      <c r="B2993" s="1456"/>
      <c r="C2993" s="1456"/>
      <c r="D2993" s="1456"/>
      <c r="E2993" s="1456"/>
      <c r="F2993" s="1456"/>
      <c r="G2993" s="442"/>
    </row>
    <row r="2994" spans="1:7" ht="20.25" customHeight="1">
      <c r="A2994" s="1443" t="s">
        <v>1888</v>
      </c>
      <c r="B2994" s="1444"/>
      <c r="C2994" s="1444"/>
      <c r="D2994" s="1444"/>
      <c r="E2994" s="1444"/>
      <c r="F2994" s="1444"/>
      <c r="G2994" s="442"/>
    </row>
    <row r="2995" spans="1:7" ht="20.25">
      <c r="A2995" s="1443"/>
      <c r="B2995" s="1444"/>
      <c r="C2995" s="1444"/>
      <c r="D2995" s="1444"/>
      <c r="E2995" s="1444"/>
      <c r="F2995" s="1444"/>
      <c r="G2995" s="442"/>
    </row>
    <row r="2996" spans="1:7" ht="20.25" customHeight="1">
      <c r="A2996" s="1357" t="s">
        <v>834</v>
      </c>
      <c r="B2996" s="1358"/>
      <c r="C2996" s="1358"/>
      <c r="D2996" s="1358"/>
      <c r="E2996" s="1358"/>
      <c r="F2996" s="1358"/>
      <c r="G2996" s="442"/>
    </row>
    <row r="2997" spans="1:7" ht="20.25">
      <c r="A2997" s="423"/>
      <c r="B2997" s="424"/>
      <c r="C2997" s="424"/>
      <c r="D2997" s="424"/>
      <c r="E2997" s="424"/>
      <c r="F2997" s="424"/>
      <c r="G2997" s="442"/>
    </row>
    <row r="2998" spans="1:7" ht="20.25">
      <c r="A2998" s="423"/>
      <c r="B2998" s="424"/>
      <c r="C2998" s="424"/>
      <c r="D2998" s="424"/>
      <c r="E2998" s="424"/>
      <c r="F2998" s="424"/>
      <c r="G2998" s="442"/>
    </row>
    <row r="2999" spans="1:7">
      <c r="A2999" s="1461" t="s">
        <v>0</v>
      </c>
      <c r="B2999" s="1462"/>
      <c r="C2999" s="1462"/>
      <c r="D2999" s="1462"/>
      <c r="E2999" s="1462"/>
      <c r="F2999" s="1462"/>
      <c r="G2999" s="442"/>
    </row>
    <row r="3000" spans="1:7">
      <c r="A3000" s="1426" t="s">
        <v>1</v>
      </c>
      <c r="B3000" s="1427"/>
      <c r="C3000" s="1427"/>
      <c r="D3000" s="1427"/>
      <c r="E3000" s="1427"/>
      <c r="F3000" s="1427"/>
      <c r="G3000" s="442"/>
    </row>
    <row r="3001" spans="1:7">
      <c r="A3001" s="444"/>
      <c r="B3001" s="699" t="s">
        <v>2</v>
      </c>
      <c r="C3001" s="701">
        <v>45</v>
      </c>
      <c r="D3001" s="699" t="s">
        <v>3</v>
      </c>
      <c r="E3001" s="1317" t="s">
        <v>4</v>
      </c>
      <c r="F3001" s="1317"/>
      <c r="G3001" s="690"/>
    </row>
    <row r="3002" spans="1:7" ht="30" customHeight="1">
      <c r="A3002" s="445"/>
      <c r="B3002" s="700" t="s">
        <v>5</v>
      </c>
      <c r="C3002" s="702" t="s">
        <v>6</v>
      </c>
      <c r="D3002" s="700" t="s">
        <v>7</v>
      </c>
      <c r="E3002" s="1315" t="s">
        <v>8</v>
      </c>
      <c r="F3002" s="1315"/>
      <c r="G3002" s="692"/>
    </row>
    <row r="3003" spans="1:7" ht="75" customHeight="1">
      <c r="A3003" s="445"/>
      <c r="B3003" s="700" t="s">
        <v>5</v>
      </c>
      <c r="C3003" s="702" t="s">
        <v>10</v>
      </c>
      <c r="D3003" s="700" t="s">
        <v>11</v>
      </c>
      <c r="E3003" s="1315" t="s">
        <v>12</v>
      </c>
      <c r="F3003" s="1315"/>
      <c r="G3003" s="692"/>
    </row>
    <row r="3004" spans="1:7">
      <c r="A3004" s="445"/>
      <c r="B3004" s="446"/>
      <c r="C3004" s="62"/>
      <c r="D3004" s="446"/>
      <c r="E3004" s="691"/>
      <c r="F3004" s="691"/>
      <c r="G3004" s="692"/>
    </row>
    <row r="3005" spans="1:7">
      <c r="A3005" s="447"/>
      <c r="B3005" s="440"/>
      <c r="C3005" s="4"/>
      <c r="D3005" s="440"/>
      <c r="E3005" s="440"/>
      <c r="F3005" s="440"/>
      <c r="G3005" s="442"/>
    </row>
    <row r="3006" spans="1:7" ht="15.75">
      <c r="A3006" s="1682" t="s">
        <v>1903</v>
      </c>
      <c r="B3006" s="1683"/>
      <c r="C3006" s="1683"/>
      <c r="D3006" s="757">
        <f>G3050</f>
        <v>0</v>
      </c>
      <c r="E3006" s="748" t="s">
        <v>21</v>
      </c>
      <c r="F3006" s="448"/>
      <c r="G3006" s="442"/>
    </row>
    <row r="3007" spans="1:7" ht="15.75">
      <c r="A3007" s="711"/>
      <c r="B3007" s="1643"/>
      <c r="C3007" s="1644"/>
      <c r="D3007" s="1644"/>
      <c r="E3007" s="1644"/>
      <c r="F3007" s="1645"/>
      <c r="G3007" s="442"/>
    </row>
    <row r="3008" spans="1:7">
      <c r="A3008" s="447"/>
      <c r="B3008" s="440"/>
      <c r="C3008" s="4"/>
      <c r="D3008" s="440"/>
      <c r="E3008" s="440"/>
      <c r="F3008" s="440"/>
      <c r="G3008" s="442"/>
    </row>
    <row r="3009" spans="1:7">
      <c r="A3009" s="447"/>
      <c r="B3009" s="440"/>
      <c r="C3009" s="4"/>
      <c r="D3009" s="440"/>
      <c r="E3009" s="440"/>
      <c r="F3009" s="440"/>
      <c r="G3009" s="442"/>
    </row>
    <row r="3010" spans="1:7">
      <c r="A3010" s="449"/>
      <c r="B3010" s="450"/>
      <c r="C3010" s="1"/>
      <c r="D3010" s="450"/>
      <c r="E3010" s="450"/>
      <c r="F3010" s="450"/>
      <c r="G3010" s="442"/>
    </row>
    <row r="3011" spans="1:7">
      <c r="A3011" s="1429"/>
      <c r="B3011" s="1430"/>
      <c r="C3011" s="1430"/>
      <c r="D3011" s="1430"/>
      <c r="E3011" s="1430"/>
      <c r="F3011" s="1430"/>
      <c r="G3011" s="442"/>
    </row>
    <row r="3012" spans="1:7" ht="15.75" thickBot="1">
      <c r="A3012" s="491"/>
      <c r="B3012" s="465"/>
      <c r="C3012" s="79"/>
      <c r="D3012" s="465"/>
      <c r="E3012" s="465"/>
      <c r="F3012" s="465"/>
      <c r="G3012" s="442"/>
    </row>
    <row r="3013" spans="1:7" ht="15" customHeight="1">
      <c r="A3013" s="1339" t="s">
        <v>1868</v>
      </c>
      <c r="B3013" s="1340"/>
      <c r="C3013" s="1341"/>
      <c r="D3013" s="1287" t="s">
        <v>1888</v>
      </c>
      <c r="E3013" s="1684"/>
      <c r="F3013" s="1684"/>
      <c r="G3013" s="1288"/>
    </row>
    <row r="3014" spans="1:7">
      <c r="A3014" s="1342"/>
      <c r="B3014" s="1343"/>
      <c r="C3014" s="1344"/>
      <c r="D3014" s="1289"/>
      <c r="E3014" s="1685"/>
      <c r="F3014" s="1685"/>
      <c r="G3014" s="1290"/>
    </row>
    <row r="3015" spans="1:7">
      <c r="A3015" s="1342"/>
      <c r="B3015" s="1343"/>
      <c r="C3015" s="1344"/>
      <c r="D3015" s="1291" t="s">
        <v>834</v>
      </c>
      <c r="E3015" s="1686"/>
      <c r="F3015" s="1686"/>
      <c r="G3015" s="1292"/>
    </row>
    <row r="3016" spans="1:7" ht="15.75" thickBot="1">
      <c r="A3016" s="1345"/>
      <c r="B3016" s="1346"/>
      <c r="C3016" s="1347"/>
      <c r="D3016" s="1293"/>
      <c r="E3016" s="1687"/>
      <c r="F3016" s="1687"/>
      <c r="G3016" s="1294"/>
    </row>
    <row r="3017" spans="1:7" ht="15.75" thickTop="1">
      <c r="A3017" s="1596" t="s">
        <v>13</v>
      </c>
      <c r="B3017" s="436" t="s">
        <v>14</v>
      </c>
      <c r="C3017" s="1599" t="s">
        <v>15</v>
      </c>
      <c r="D3017" s="437" t="s">
        <v>16</v>
      </c>
      <c r="E3017" s="650" t="s">
        <v>17</v>
      </c>
      <c r="F3017" s="651" t="s">
        <v>1822</v>
      </c>
      <c r="G3017" s="652" t="s">
        <v>1823</v>
      </c>
    </row>
    <row r="3018" spans="1:7">
      <c r="A3018" s="1597"/>
      <c r="B3018" s="437" t="s">
        <v>1720</v>
      </c>
      <c r="C3018" s="1600"/>
      <c r="D3018" s="437" t="s">
        <v>19</v>
      </c>
      <c r="E3018" s="650" t="s">
        <v>20</v>
      </c>
      <c r="F3018" s="653" t="s">
        <v>1824</v>
      </c>
      <c r="G3018" s="654"/>
    </row>
    <row r="3019" spans="1:7">
      <c r="A3019" s="1598"/>
      <c r="B3019" s="438"/>
      <c r="C3019" s="1601"/>
      <c r="D3019" s="438"/>
      <c r="E3019" s="655"/>
      <c r="F3019" s="656" t="s">
        <v>21</v>
      </c>
      <c r="G3019" s="657" t="s">
        <v>21</v>
      </c>
    </row>
    <row r="3020" spans="1:7">
      <c r="A3020" s="144">
        <v>1</v>
      </c>
      <c r="B3020" s="168">
        <v>2</v>
      </c>
      <c r="C3020" s="8">
        <v>3</v>
      </c>
      <c r="D3020" s="168">
        <v>4</v>
      </c>
      <c r="E3020" s="168">
        <v>5</v>
      </c>
      <c r="F3020" s="658">
        <v>6</v>
      </c>
      <c r="G3020" s="659">
        <v>7</v>
      </c>
    </row>
    <row r="3021" spans="1:7">
      <c r="A3021" s="288">
        <v>1</v>
      </c>
      <c r="B3021" s="289"/>
      <c r="C3021" s="290" t="s">
        <v>808</v>
      </c>
      <c r="D3021" s="289"/>
      <c r="E3021" s="671"/>
      <c r="F3021" s="672" t="s">
        <v>1858</v>
      </c>
      <c r="G3021" s="754">
        <f>SUM(G3022:G3022)</f>
        <v>0</v>
      </c>
    </row>
    <row r="3022" spans="1:7" ht="38.25">
      <c r="A3022" s="291">
        <v>15.1</v>
      </c>
      <c r="B3022" s="292" t="s">
        <v>1947</v>
      </c>
      <c r="C3022" s="202" t="s">
        <v>809</v>
      </c>
      <c r="D3022" s="293" t="s">
        <v>810</v>
      </c>
      <c r="E3022" s="293">
        <v>1</v>
      </c>
      <c r="F3022" s="1057"/>
      <c r="G3022" s="755">
        <f>E3022*F3022</f>
        <v>0</v>
      </c>
    </row>
    <row r="3023" spans="1:7">
      <c r="A3023" s="288">
        <v>2</v>
      </c>
      <c r="B3023" s="289"/>
      <c r="C3023" s="290" t="s">
        <v>811</v>
      </c>
      <c r="D3023" s="295"/>
      <c r="E3023" s="295"/>
      <c r="F3023" s="672" t="s">
        <v>1858</v>
      </c>
      <c r="G3023" s="754">
        <f>SUM(G3024:G3025)</f>
        <v>0</v>
      </c>
    </row>
    <row r="3024" spans="1:7" ht="25.5">
      <c r="A3024" s="291">
        <v>15.2</v>
      </c>
      <c r="B3024" s="292" t="s">
        <v>1947</v>
      </c>
      <c r="C3024" s="297" t="s">
        <v>812</v>
      </c>
      <c r="D3024" s="298" t="s">
        <v>28</v>
      </c>
      <c r="E3024" s="174">
        <v>29400</v>
      </c>
      <c r="F3024" s="1051"/>
      <c r="G3024" s="756">
        <f>E3024*F3024</f>
        <v>0</v>
      </c>
    </row>
    <row r="3025" spans="1:7" ht="25.5">
      <c r="A3025" s="291">
        <v>15.3</v>
      </c>
      <c r="B3025" s="292" t="s">
        <v>1947</v>
      </c>
      <c r="C3025" s="297" t="s">
        <v>813</v>
      </c>
      <c r="D3025" s="298" t="s">
        <v>28</v>
      </c>
      <c r="E3025" s="174">
        <v>540</v>
      </c>
      <c r="F3025" s="1098"/>
      <c r="G3025" s="756">
        <f t="shared" ref="G3025" si="125">E3025*F3025</f>
        <v>0</v>
      </c>
    </row>
    <row r="3026" spans="1:7">
      <c r="A3026" s="288">
        <v>3</v>
      </c>
      <c r="B3026" s="289"/>
      <c r="C3026" s="299" t="s">
        <v>814</v>
      </c>
      <c r="D3026" s="295"/>
      <c r="E3026" s="295"/>
      <c r="F3026" s="672" t="s">
        <v>1858</v>
      </c>
      <c r="G3026" s="754">
        <f>SUM(G3027:G3039)</f>
        <v>0</v>
      </c>
    </row>
    <row r="3027" spans="1:7">
      <c r="A3027" s="291">
        <v>15.4</v>
      </c>
      <c r="B3027" s="292" t="s">
        <v>1947</v>
      </c>
      <c r="C3027" s="180" t="s">
        <v>815</v>
      </c>
      <c r="D3027" s="174" t="s">
        <v>149</v>
      </c>
      <c r="E3027" s="174">
        <v>46</v>
      </c>
      <c r="F3027" s="1098"/>
      <c r="G3027" s="755">
        <f t="shared" ref="G3027:G3039" si="126">E3027*F3027</f>
        <v>0</v>
      </c>
    </row>
    <row r="3028" spans="1:7" ht="15" customHeight="1">
      <c r="A3028" s="291">
        <v>15.5</v>
      </c>
      <c r="B3028" s="292" t="s">
        <v>1947</v>
      </c>
      <c r="C3028" s="180" t="s">
        <v>816</v>
      </c>
      <c r="D3028" s="174" t="s">
        <v>149</v>
      </c>
      <c r="E3028" s="174">
        <v>18</v>
      </c>
      <c r="F3028" s="1098"/>
      <c r="G3028" s="755">
        <f t="shared" si="126"/>
        <v>0</v>
      </c>
    </row>
    <row r="3029" spans="1:7">
      <c r="A3029" s="291">
        <v>15.6</v>
      </c>
      <c r="B3029" s="292" t="s">
        <v>1947</v>
      </c>
      <c r="C3029" s="180" t="s">
        <v>817</v>
      </c>
      <c r="D3029" s="174" t="s">
        <v>149</v>
      </c>
      <c r="E3029" s="174">
        <v>12</v>
      </c>
      <c r="F3029" s="1098"/>
      <c r="G3029" s="755">
        <f t="shared" si="126"/>
        <v>0</v>
      </c>
    </row>
    <row r="3030" spans="1:7">
      <c r="A3030" s="291">
        <v>15.7</v>
      </c>
      <c r="B3030" s="292" t="s">
        <v>1947</v>
      </c>
      <c r="C3030" s="180" t="s">
        <v>818</v>
      </c>
      <c r="D3030" s="174" t="s">
        <v>149</v>
      </c>
      <c r="E3030" s="174">
        <v>6</v>
      </c>
      <c r="F3030" s="1098"/>
      <c r="G3030" s="755">
        <f t="shared" si="126"/>
        <v>0</v>
      </c>
    </row>
    <row r="3031" spans="1:7">
      <c r="A3031" s="291">
        <v>15.8</v>
      </c>
      <c r="B3031" s="292" t="s">
        <v>1947</v>
      </c>
      <c r="C3031" s="180" t="s">
        <v>1742</v>
      </c>
      <c r="D3031" s="174" t="s">
        <v>105</v>
      </c>
      <c r="E3031" s="174">
        <v>22</v>
      </c>
      <c r="F3031" s="1098"/>
      <c r="G3031" s="755">
        <f t="shared" si="126"/>
        <v>0</v>
      </c>
    </row>
    <row r="3032" spans="1:7" ht="25.5">
      <c r="A3032" s="291">
        <v>15.9</v>
      </c>
      <c r="B3032" s="292" t="s">
        <v>1947</v>
      </c>
      <c r="C3032" s="180" t="s">
        <v>819</v>
      </c>
      <c r="D3032" s="174" t="s">
        <v>149</v>
      </c>
      <c r="E3032" s="174">
        <v>1</v>
      </c>
      <c r="F3032" s="1098"/>
      <c r="G3032" s="755">
        <f t="shared" si="126"/>
        <v>0</v>
      </c>
    </row>
    <row r="3033" spans="1:7" ht="25.5">
      <c r="A3033" s="300">
        <v>15.1</v>
      </c>
      <c r="B3033" s="292" t="s">
        <v>1947</v>
      </c>
      <c r="C3033" s="180" t="s">
        <v>1761</v>
      </c>
      <c r="D3033" s="174" t="s">
        <v>149</v>
      </c>
      <c r="E3033" s="174">
        <v>1</v>
      </c>
      <c r="F3033" s="1098"/>
      <c r="G3033" s="755">
        <f t="shared" si="126"/>
        <v>0</v>
      </c>
    </row>
    <row r="3034" spans="1:7" ht="25.5">
      <c r="A3034" s="300">
        <v>15.11</v>
      </c>
      <c r="B3034" s="292" t="s">
        <v>1947</v>
      </c>
      <c r="C3034" s="180" t="s">
        <v>1762</v>
      </c>
      <c r="D3034" s="174" t="s">
        <v>149</v>
      </c>
      <c r="E3034" s="174">
        <v>1</v>
      </c>
      <c r="F3034" s="1098"/>
      <c r="G3034" s="755">
        <f t="shared" si="126"/>
        <v>0</v>
      </c>
    </row>
    <row r="3035" spans="1:7" ht="30" customHeight="1">
      <c r="A3035" s="291">
        <v>15.12</v>
      </c>
      <c r="B3035" s="292" t="s">
        <v>1947</v>
      </c>
      <c r="C3035" s="180" t="s">
        <v>820</v>
      </c>
      <c r="D3035" s="174" t="s">
        <v>149</v>
      </c>
      <c r="E3035" s="174">
        <v>3</v>
      </c>
      <c r="F3035" s="1098"/>
      <c r="G3035" s="755">
        <f t="shared" si="126"/>
        <v>0</v>
      </c>
    </row>
    <row r="3036" spans="1:7" ht="15" customHeight="1">
      <c r="A3036" s="291">
        <v>15.13</v>
      </c>
      <c r="B3036" s="292" t="s">
        <v>1947</v>
      </c>
      <c r="C3036" s="180" t="s">
        <v>821</v>
      </c>
      <c r="D3036" s="174" t="s">
        <v>149</v>
      </c>
      <c r="E3036" s="174">
        <v>3</v>
      </c>
      <c r="F3036" s="1098"/>
      <c r="G3036" s="755">
        <f t="shared" si="126"/>
        <v>0</v>
      </c>
    </row>
    <row r="3037" spans="1:7" ht="25.5">
      <c r="A3037" s="291">
        <v>15.14</v>
      </c>
      <c r="B3037" s="292" t="s">
        <v>1947</v>
      </c>
      <c r="C3037" s="180" t="s">
        <v>822</v>
      </c>
      <c r="D3037" s="174" t="s">
        <v>149</v>
      </c>
      <c r="E3037" s="174">
        <v>1</v>
      </c>
      <c r="F3037" s="1098"/>
      <c r="G3037" s="755">
        <f t="shared" si="126"/>
        <v>0</v>
      </c>
    </row>
    <row r="3038" spans="1:7">
      <c r="A3038" s="291">
        <v>15.15</v>
      </c>
      <c r="B3038" s="292" t="s">
        <v>1947</v>
      </c>
      <c r="C3038" s="180" t="s">
        <v>823</v>
      </c>
      <c r="D3038" s="174" t="s">
        <v>149</v>
      </c>
      <c r="E3038" s="174">
        <v>4</v>
      </c>
      <c r="F3038" s="1098"/>
      <c r="G3038" s="755">
        <f t="shared" si="126"/>
        <v>0</v>
      </c>
    </row>
    <row r="3039" spans="1:7">
      <c r="A3039" s="291">
        <v>15.16</v>
      </c>
      <c r="B3039" s="292" t="s">
        <v>1947</v>
      </c>
      <c r="C3039" s="180" t="s">
        <v>824</v>
      </c>
      <c r="D3039" s="174" t="s">
        <v>149</v>
      </c>
      <c r="E3039" s="174">
        <v>18</v>
      </c>
      <c r="F3039" s="1098"/>
      <c r="G3039" s="755">
        <f t="shared" si="126"/>
        <v>0</v>
      </c>
    </row>
    <row r="3040" spans="1:7">
      <c r="A3040" s="288">
        <v>4</v>
      </c>
      <c r="B3040" s="289"/>
      <c r="C3040" s="299" t="s">
        <v>825</v>
      </c>
      <c r="D3040" s="301"/>
      <c r="E3040" s="301"/>
      <c r="F3040" s="672" t="s">
        <v>1858</v>
      </c>
      <c r="G3040" s="754">
        <f>SUM(G3041:G3043)</f>
        <v>0</v>
      </c>
    </row>
    <row r="3041" spans="1:7" ht="38.25">
      <c r="A3041" s="291">
        <v>15.17</v>
      </c>
      <c r="B3041" s="292" t="s">
        <v>1947</v>
      </c>
      <c r="C3041" s="302" t="s">
        <v>826</v>
      </c>
      <c r="D3041" s="303" t="s">
        <v>149</v>
      </c>
      <c r="E3041" s="174">
        <v>2</v>
      </c>
      <c r="F3041" s="1051"/>
      <c r="G3041" s="755">
        <f t="shared" ref="G3041:G3049" si="127">E3041*F3041</f>
        <v>0</v>
      </c>
    </row>
    <row r="3042" spans="1:7">
      <c r="A3042" s="291">
        <v>15.18</v>
      </c>
      <c r="B3042" s="292" t="s">
        <v>1947</v>
      </c>
      <c r="C3042" s="297" t="s">
        <v>827</v>
      </c>
      <c r="D3042" s="303" t="s">
        <v>149</v>
      </c>
      <c r="E3042" s="174">
        <v>2</v>
      </c>
      <c r="F3042" s="1051"/>
      <c r="G3042" s="755">
        <f t="shared" si="127"/>
        <v>0</v>
      </c>
    </row>
    <row r="3043" spans="1:7" ht="38.25">
      <c r="A3043" s="291">
        <v>15.19</v>
      </c>
      <c r="B3043" s="292" t="s">
        <v>1947</v>
      </c>
      <c r="C3043" s="297" t="s">
        <v>1728</v>
      </c>
      <c r="D3043" s="303" t="s">
        <v>149</v>
      </c>
      <c r="E3043" s="174">
        <v>4</v>
      </c>
      <c r="F3043" s="1051"/>
      <c r="G3043" s="755">
        <f t="shared" si="127"/>
        <v>0</v>
      </c>
    </row>
    <row r="3044" spans="1:7" ht="15" customHeight="1">
      <c r="A3044" s="288">
        <v>5</v>
      </c>
      <c r="B3044" s="289"/>
      <c r="C3044" s="299" t="s">
        <v>828</v>
      </c>
      <c r="D3044" s="301"/>
      <c r="E3044" s="301"/>
      <c r="F3044" s="672" t="s">
        <v>1858</v>
      </c>
      <c r="G3044" s="754">
        <f>SUM(G3045:G3049)</f>
        <v>0</v>
      </c>
    </row>
    <row r="3045" spans="1:7" ht="15" customHeight="1">
      <c r="A3045" s="300">
        <v>15.2</v>
      </c>
      <c r="B3045" s="304" t="s">
        <v>1947</v>
      </c>
      <c r="C3045" s="305" t="s">
        <v>829</v>
      </c>
      <c r="D3045" s="306" t="s">
        <v>28</v>
      </c>
      <c r="E3045" s="306">
        <v>16500</v>
      </c>
      <c r="F3045" s="1051"/>
      <c r="G3045" s="755">
        <f t="shared" si="127"/>
        <v>0</v>
      </c>
    </row>
    <row r="3046" spans="1:7" ht="15" customHeight="1">
      <c r="A3046" s="300">
        <v>15.21</v>
      </c>
      <c r="B3046" s="304" t="s">
        <v>1947</v>
      </c>
      <c r="C3046" s="305" t="s">
        <v>830</v>
      </c>
      <c r="D3046" s="306" t="s">
        <v>28</v>
      </c>
      <c r="E3046" s="306">
        <v>12500</v>
      </c>
      <c r="F3046" s="1051"/>
      <c r="G3046" s="755">
        <f t="shared" si="127"/>
        <v>0</v>
      </c>
    </row>
    <row r="3047" spans="1:7">
      <c r="A3047" s="300">
        <v>15.22</v>
      </c>
      <c r="B3047" s="304" t="s">
        <v>1947</v>
      </c>
      <c r="C3047" s="180" t="s">
        <v>831</v>
      </c>
      <c r="D3047" s="168" t="s">
        <v>149</v>
      </c>
      <c r="E3047" s="174">
        <v>22</v>
      </c>
      <c r="F3047" s="1051"/>
      <c r="G3047" s="755">
        <f t="shared" si="127"/>
        <v>0</v>
      </c>
    </row>
    <row r="3048" spans="1:7">
      <c r="A3048" s="300">
        <v>15.23</v>
      </c>
      <c r="B3048" s="304" t="s">
        <v>1947</v>
      </c>
      <c r="C3048" s="180" t="s">
        <v>832</v>
      </c>
      <c r="D3048" s="168" t="s">
        <v>149</v>
      </c>
      <c r="E3048" s="174">
        <v>13</v>
      </c>
      <c r="F3048" s="1051"/>
      <c r="G3048" s="755">
        <f t="shared" si="127"/>
        <v>0</v>
      </c>
    </row>
    <row r="3049" spans="1:7">
      <c r="A3049" s="300">
        <v>15.24</v>
      </c>
      <c r="B3049" s="304" t="s">
        <v>1947</v>
      </c>
      <c r="C3049" s="188" t="s">
        <v>833</v>
      </c>
      <c r="D3049" s="168" t="s">
        <v>149</v>
      </c>
      <c r="E3049" s="174">
        <v>2</v>
      </c>
      <c r="F3049" s="1051"/>
      <c r="G3049" s="755">
        <f t="shared" si="127"/>
        <v>0</v>
      </c>
    </row>
    <row r="3050" spans="1:7" ht="15.75" thickBot="1">
      <c r="A3050" s="673"/>
      <c r="B3050" s="674"/>
      <c r="C3050" s="675"/>
      <c r="D3050" s="676"/>
      <c r="E3050" s="676"/>
      <c r="F3050" s="764" t="s">
        <v>1871</v>
      </c>
      <c r="G3050" s="761">
        <f>G3021+G3023+G3026+G3040+G3044</f>
        <v>0</v>
      </c>
    </row>
    <row r="3051" spans="1:7" ht="15.75" thickTop="1">
      <c r="A3051" s="540"/>
      <c r="B3051" s="541"/>
      <c r="C3051" s="377"/>
      <c r="D3051" s="541"/>
      <c r="E3051" s="541"/>
      <c r="F3051" s="541"/>
      <c r="G3051" s="480"/>
    </row>
    <row r="3052" spans="1:7" ht="15.75" thickBot="1">
      <c r="A3052" s="542"/>
      <c r="B3052" s="543"/>
      <c r="C3052" s="354"/>
      <c r="D3052" s="543"/>
      <c r="E3052" s="543"/>
      <c r="F3052" s="543"/>
      <c r="G3052" s="483"/>
    </row>
    <row r="3053" spans="1:7" ht="75" customHeight="1" thickTop="1">
      <c r="A3053" s="1318" t="s">
        <v>1868</v>
      </c>
      <c r="B3053" s="1319"/>
      <c r="C3053" s="1319"/>
      <c r="D3053" s="1319"/>
      <c r="E3053" s="1319"/>
      <c r="F3053" s="1319"/>
      <c r="G3053" s="442"/>
    </row>
    <row r="3054" spans="1:7" ht="15.75">
      <c r="A3054" s="1455"/>
      <c r="B3054" s="1456"/>
      <c r="C3054" s="1456"/>
      <c r="D3054" s="1456"/>
      <c r="E3054" s="1456"/>
      <c r="F3054" s="1456"/>
      <c r="G3054" s="442"/>
    </row>
    <row r="3055" spans="1:7" ht="20.25" customHeight="1">
      <c r="A3055" s="1443" t="s">
        <v>1886</v>
      </c>
      <c r="B3055" s="1444"/>
      <c r="C3055" s="1444"/>
      <c r="D3055" s="1444"/>
      <c r="E3055" s="1444"/>
      <c r="F3055" s="1444"/>
      <c r="G3055" s="442"/>
    </row>
    <row r="3056" spans="1:7" ht="20.25">
      <c r="A3056" s="1443"/>
      <c r="B3056" s="1444"/>
      <c r="C3056" s="1444"/>
      <c r="D3056" s="1444"/>
      <c r="E3056" s="1444"/>
      <c r="F3056" s="1444"/>
      <c r="G3056" s="442"/>
    </row>
    <row r="3057" spans="1:7" ht="20.25" customHeight="1">
      <c r="A3057" s="1357" t="s">
        <v>1041</v>
      </c>
      <c r="B3057" s="1358"/>
      <c r="C3057" s="1358"/>
      <c r="D3057" s="1358"/>
      <c r="E3057" s="1358"/>
      <c r="F3057" s="1358"/>
      <c r="G3057" s="442"/>
    </row>
    <row r="3058" spans="1:7" ht="20.25">
      <c r="A3058" s="423"/>
      <c r="B3058" s="424"/>
      <c r="C3058" s="424"/>
      <c r="D3058" s="424"/>
      <c r="E3058" s="424"/>
      <c r="F3058" s="424"/>
      <c r="G3058" s="442"/>
    </row>
    <row r="3059" spans="1:7" ht="20.25">
      <c r="A3059" s="423"/>
      <c r="B3059" s="424"/>
      <c r="C3059" s="424"/>
      <c r="D3059" s="424"/>
      <c r="E3059" s="424"/>
      <c r="F3059" s="424"/>
      <c r="G3059" s="442"/>
    </row>
    <row r="3060" spans="1:7">
      <c r="A3060" s="1461" t="s">
        <v>0</v>
      </c>
      <c r="B3060" s="1462"/>
      <c r="C3060" s="1462"/>
      <c r="D3060" s="1462"/>
      <c r="E3060" s="1462"/>
      <c r="F3060" s="1462"/>
      <c r="G3060" s="442"/>
    </row>
    <row r="3061" spans="1:7">
      <c r="A3061" s="1426" t="s">
        <v>1</v>
      </c>
      <c r="B3061" s="1427"/>
      <c r="C3061" s="1427"/>
      <c r="D3061" s="1427"/>
      <c r="E3061" s="1427"/>
      <c r="F3061" s="1427"/>
      <c r="G3061" s="442"/>
    </row>
    <row r="3062" spans="1:7">
      <c r="A3062" s="444"/>
      <c r="B3062" s="699" t="s">
        <v>2</v>
      </c>
      <c r="C3062" s="701">
        <v>45</v>
      </c>
      <c r="D3062" s="699" t="s">
        <v>3</v>
      </c>
      <c r="E3062" s="1317" t="s">
        <v>4</v>
      </c>
      <c r="F3062" s="1317"/>
      <c r="G3062" s="690"/>
    </row>
    <row r="3063" spans="1:7" ht="30" customHeight="1">
      <c r="A3063" s="445"/>
      <c r="B3063" s="700" t="s">
        <v>5</v>
      </c>
      <c r="C3063" s="702" t="s">
        <v>6</v>
      </c>
      <c r="D3063" s="700" t="s">
        <v>7</v>
      </c>
      <c r="E3063" s="1315" t="s">
        <v>8</v>
      </c>
      <c r="F3063" s="1315"/>
      <c r="G3063" s="692"/>
    </row>
    <row r="3064" spans="1:7" ht="75" customHeight="1">
      <c r="A3064" s="445"/>
      <c r="B3064" s="700" t="s">
        <v>5</v>
      </c>
      <c r="C3064" s="702" t="s">
        <v>10</v>
      </c>
      <c r="D3064" s="700" t="s">
        <v>11</v>
      </c>
      <c r="E3064" s="1315" t="s">
        <v>12</v>
      </c>
      <c r="F3064" s="1315"/>
      <c r="G3064" s="692"/>
    </row>
    <row r="3065" spans="1:7">
      <c r="A3065" s="445"/>
      <c r="B3065" s="446"/>
      <c r="C3065" s="62"/>
      <c r="D3065" s="446"/>
      <c r="E3065" s="691"/>
      <c r="F3065" s="691"/>
      <c r="G3065" s="692"/>
    </row>
    <row r="3066" spans="1:7">
      <c r="A3066" s="447"/>
      <c r="B3066" s="440"/>
      <c r="C3066" s="4"/>
      <c r="D3066" s="440"/>
      <c r="E3066" s="440"/>
      <c r="F3066" s="440"/>
      <c r="G3066" s="442"/>
    </row>
    <row r="3067" spans="1:7" ht="15.75">
      <c r="A3067" s="1682" t="s">
        <v>1903</v>
      </c>
      <c r="B3067" s="1683"/>
      <c r="C3067" s="1683"/>
      <c r="D3067" s="757">
        <f>G3333</f>
        <v>0</v>
      </c>
      <c r="E3067" s="748" t="s">
        <v>21</v>
      </c>
      <c r="F3067" s="448"/>
      <c r="G3067" s="442"/>
    </row>
    <row r="3068" spans="1:7" ht="15.75">
      <c r="A3068" s="711"/>
      <c r="B3068" s="1643"/>
      <c r="C3068" s="1644"/>
      <c r="D3068" s="1644"/>
      <c r="E3068" s="1644"/>
      <c r="F3068" s="1645"/>
      <c r="G3068" s="442"/>
    </row>
    <row r="3069" spans="1:7">
      <c r="A3069" s="447"/>
      <c r="B3069" s="440"/>
      <c r="C3069" s="4"/>
      <c r="D3069" s="440"/>
      <c r="E3069" s="440"/>
      <c r="F3069" s="440"/>
      <c r="G3069" s="442"/>
    </row>
    <row r="3070" spans="1:7">
      <c r="A3070" s="447"/>
      <c r="B3070" s="440"/>
      <c r="C3070" s="4"/>
      <c r="D3070" s="440"/>
      <c r="E3070" s="440"/>
      <c r="F3070" s="440"/>
      <c r="G3070" s="442"/>
    </row>
    <row r="3071" spans="1:7">
      <c r="A3071" s="449"/>
      <c r="B3071" s="450"/>
      <c r="C3071" s="1"/>
      <c r="D3071" s="450"/>
      <c r="E3071" s="450"/>
      <c r="F3071" s="450"/>
      <c r="G3071" s="442"/>
    </row>
    <row r="3072" spans="1:7">
      <c r="A3072" s="1429"/>
      <c r="B3072" s="1430"/>
      <c r="C3072" s="1430"/>
      <c r="D3072" s="1430"/>
      <c r="E3072" s="1430"/>
      <c r="F3072" s="1430"/>
      <c r="G3072" s="442"/>
    </row>
    <row r="3073" spans="1:7" ht="15.75" thickBot="1">
      <c r="A3073" s="491"/>
      <c r="B3073" s="465"/>
      <c r="C3073" s="79"/>
      <c r="D3073" s="465"/>
      <c r="E3073" s="465"/>
      <c r="F3073" s="465"/>
      <c r="G3073" s="442"/>
    </row>
    <row r="3074" spans="1:7" ht="15" customHeight="1">
      <c r="A3074" s="1339" t="s">
        <v>1868</v>
      </c>
      <c r="B3074" s="1340"/>
      <c r="C3074" s="1341"/>
      <c r="D3074" s="1287" t="s">
        <v>1886</v>
      </c>
      <c r="E3074" s="1684"/>
      <c r="F3074" s="1684"/>
      <c r="G3074" s="1288"/>
    </row>
    <row r="3075" spans="1:7">
      <c r="A3075" s="1342"/>
      <c r="B3075" s="1343"/>
      <c r="C3075" s="1344"/>
      <c r="D3075" s="1289"/>
      <c r="E3075" s="1685"/>
      <c r="F3075" s="1685"/>
      <c r="G3075" s="1290"/>
    </row>
    <row r="3076" spans="1:7">
      <c r="A3076" s="1342"/>
      <c r="B3076" s="1343"/>
      <c r="C3076" s="1344"/>
      <c r="D3076" s="1291" t="s">
        <v>1041</v>
      </c>
      <c r="E3076" s="1686"/>
      <c r="F3076" s="1686"/>
      <c r="G3076" s="1292"/>
    </row>
    <row r="3077" spans="1:7" ht="15.75" thickBot="1">
      <c r="A3077" s="1345"/>
      <c r="B3077" s="1346"/>
      <c r="C3077" s="1347"/>
      <c r="D3077" s="1293"/>
      <c r="E3077" s="1687"/>
      <c r="F3077" s="1687"/>
      <c r="G3077" s="1294"/>
    </row>
    <row r="3078" spans="1:7" ht="15.75" thickTop="1">
      <c r="A3078" s="1596" t="s">
        <v>13</v>
      </c>
      <c r="B3078" s="436" t="s">
        <v>14</v>
      </c>
      <c r="C3078" s="1599" t="s">
        <v>15</v>
      </c>
      <c r="D3078" s="437" t="s">
        <v>16</v>
      </c>
      <c r="E3078" s="650" t="s">
        <v>17</v>
      </c>
      <c r="F3078" s="651" t="s">
        <v>1822</v>
      </c>
      <c r="G3078" s="652" t="s">
        <v>1823</v>
      </c>
    </row>
    <row r="3079" spans="1:7">
      <c r="A3079" s="1597"/>
      <c r="B3079" s="437" t="s">
        <v>1720</v>
      </c>
      <c r="C3079" s="1600"/>
      <c r="D3079" s="437" t="s">
        <v>19</v>
      </c>
      <c r="E3079" s="650" t="s">
        <v>20</v>
      </c>
      <c r="F3079" s="653" t="s">
        <v>1824</v>
      </c>
      <c r="G3079" s="654"/>
    </row>
    <row r="3080" spans="1:7">
      <c r="A3080" s="1598"/>
      <c r="B3080" s="438"/>
      <c r="C3080" s="1601"/>
      <c r="D3080" s="438"/>
      <c r="E3080" s="655"/>
      <c r="F3080" s="656" t="s">
        <v>21</v>
      </c>
      <c r="G3080" s="657" t="s">
        <v>21</v>
      </c>
    </row>
    <row r="3081" spans="1:7">
      <c r="A3081" s="144">
        <v>1</v>
      </c>
      <c r="B3081" s="168">
        <v>2</v>
      </c>
      <c r="C3081" s="8">
        <v>3</v>
      </c>
      <c r="D3081" s="168">
        <v>4</v>
      </c>
      <c r="E3081" s="168">
        <v>5</v>
      </c>
      <c r="F3081" s="658">
        <v>6</v>
      </c>
      <c r="G3081" s="659">
        <v>7</v>
      </c>
    </row>
    <row r="3082" spans="1:7">
      <c r="A3082" s="288">
        <v>1</v>
      </c>
      <c r="B3082" s="289"/>
      <c r="C3082" s="290" t="s">
        <v>835</v>
      </c>
      <c r="D3082" s="289"/>
      <c r="E3082" s="671"/>
      <c r="F3082" s="963" t="s">
        <v>1841</v>
      </c>
      <c r="G3082" s="754">
        <f>SUM(G3083:G3091)</f>
        <v>0</v>
      </c>
    </row>
    <row r="3083" spans="1:7" ht="25.5">
      <c r="A3083" s="291">
        <v>16.100000000000001</v>
      </c>
      <c r="B3083" s="292" t="s">
        <v>1946</v>
      </c>
      <c r="C3083" s="302" t="s">
        <v>1931</v>
      </c>
      <c r="D3083" s="293" t="s">
        <v>810</v>
      </c>
      <c r="E3083" s="293">
        <v>1</v>
      </c>
      <c r="F3083" s="1057"/>
      <c r="G3083" s="755">
        <f>E3083*F3083</f>
        <v>0</v>
      </c>
    </row>
    <row r="3084" spans="1:7" ht="15" customHeight="1">
      <c r="A3084" s="291">
        <v>16.2</v>
      </c>
      <c r="B3084" s="292" t="s">
        <v>1946</v>
      </c>
      <c r="C3084" s="302" t="s">
        <v>836</v>
      </c>
      <c r="D3084" s="293" t="s">
        <v>810</v>
      </c>
      <c r="E3084" s="293">
        <v>1</v>
      </c>
      <c r="F3084" s="1057"/>
      <c r="G3084" s="755">
        <f t="shared" ref="G3084:G3091" si="128">E3084*F3084</f>
        <v>0</v>
      </c>
    </row>
    <row r="3085" spans="1:7" ht="23.25" customHeight="1">
      <c r="A3085" s="291">
        <v>16.3</v>
      </c>
      <c r="B3085" s="292" t="s">
        <v>1946</v>
      </c>
      <c r="C3085" s="302" t="s">
        <v>837</v>
      </c>
      <c r="D3085" s="293" t="s">
        <v>149</v>
      </c>
      <c r="E3085" s="293">
        <v>1</v>
      </c>
      <c r="F3085" s="1057"/>
      <c r="G3085" s="755">
        <f t="shared" si="128"/>
        <v>0</v>
      </c>
    </row>
    <row r="3086" spans="1:7" ht="25.5">
      <c r="A3086" s="291">
        <v>16.399999999999999</v>
      </c>
      <c r="B3086" s="292" t="s">
        <v>1946</v>
      </c>
      <c r="C3086" s="302" t="s">
        <v>838</v>
      </c>
      <c r="D3086" s="293" t="s">
        <v>149</v>
      </c>
      <c r="E3086" s="293">
        <v>1</v>
      </c>
      <c r="F3086" s="1057"/>
      <c r="G3086" s="755">
        <f t="shared" si="128"/>
        <v>0</v>
      </c>
    </row>
    <row r="3087" spans="1:7" ht="38.25">
      <c r="A3087" s="291">
        <v>16.5</v>
      </c>
      <c r="B3087" s="292" t="s">
        <v>1946</v>
      </c>
      <c r="C3087" s="302" t="s">
        <v>839</v>
      </c>
      <c r="D3087" s="293" t="s">
        <v>149</v>
      </c>
      <c r="E3087" s="293">
        <v>1</v>
      </c>
      <c r="F3087" s="1057"/>
      <c r="G3087" s="755">
        <f t="shared" si="128"/>
        <v>0</v>
      </c>
    </row>
    <row r="3088" spans="1:7" ht="25.5">
      <c r="A3088" s="291">
        <v>16.600000000000001</v>
      </c>
      <c r="B3088" s="292" t="s">
        <v>1946</v>
      </c>
      <c r="C3088" s="302" t="s">
        <v>840</v>
      </c>
      <c r="D3088" s="293" t="s">
        <v>810</v>
      </c>
      <c r="E3088" s="293">
        <v>1</v>
      </c>
      <c r="F3088" s="1057"/>
      <c r="G3088" s="755">
        <f t="shared" si="128"/>
        <v>0</v>
      </c>
    </row>
    <row r="3089" spans="1:7">
      <c r="A3089" s="291">
        <v>16.7</v>
      </c>
      <c r="B3089" s="292" t="s">
        <v>1946</v>
      </c>
      <c r="C3089" s="302" t="s">
        <v>841</v>
      </c>
      <c r="D3089" s="293" t="s">
        <v>149</v>
      </c>
      <c r="E3089" s="293">
        <v>9</v>
      </c>
      <c r="F3089" s="1057"/>
      <c r="G3089" s="755">
        <f t="shared" si="128"/>
        <v>0</v>
      </c>
    </row>
    <row r="3090" spans="1:7" ht="38.25">
      <c r="A3090" s="291">
        <v>16.8</v>
      </c>
      <c r="B3090" s="292" t="s">
        <v>1946</v>
      </c>
      <c r="C3090" s="302" t="s">
        <v>842</v>
      </c>
      <c r="D3090" s="293" t="s">
        <v>149</v>
      </c>
      <c r="E3090" s="293">
        <v>1</v>
      </c>
      <c r="F3090" s="1057"/>
      <c r="G3090" s="755">
        <f t="shared" si="128"/>
        <v>0</v>
      </c>
    </row>
    <row r="3091" spans="1:7" ht="15" customHeight="1">
      <c r="A3091" s="291">
        <v>16.899999999999999</v>
      </c>
      <c r="B3091" s="292" t="s">
        <v>1946</v>
      </c>
      <c r="C3091" s="302" t="s">
        <v>843</v>
      </c>
      <c r="D3091" s="293" t="s">
        <v>28</v>
      </c>
      <c r="E3091" s="293">
        <v>50</v>
      </c>
      <c r="F3091" s="1057"/>
      <c r="G3091" s="755">
        <f t="shared" si="128"/>
        <v>0</v>
      </c>
    </row>
    <row r="3092" spans="1:7">
      <c r="A3092" s="288">
        <v>2</v>
      </c>
      <c r="B3092" s="289"/>
      <c r="C3092" s="290" t="s">
        <v>844</v>
      </c>
      <c r="D3092" s="295"/>
      <c r="E3092" s="295"/>
      <c r="F3092" s="964" t="s">
        <v>1841</v>
      </c>
      <c r="G3092" s="754">
        <f>SUM(G3093:G3135)</f>
        <v>0</v>
      </c>
    </row>
    <row r="3093" spans="1:7">
      <c r="A3093" s="300">
        <v>16.100000000000001</v>
      </c>
      <c r="B3093" s="292" t="s">
        <v>1946</v>
      </c>
      <c r="C3093" s="315" t="s">
        <v>845</v>
      </c>
      <c r="D3093" s="292" t="s">
        <v>149</v>
      </c>
      <c r="E3093" s="292">
        <v>1</v>
      </c>
      <c r="F3093" s="1055"/>
      <c r="G3093" s="756">
        <f>E3093*F3093</f>
        <v>0</v>
      </c>
    </row>
    <row r="3094" spans="1:7">
      <c r="A3094" s="291">
        <v>16.11</v>
      </c>
      <c r="B3094" s="292" t="s">
        <v>1946</v>
      </c>
      <c r="C3094" s="315" t="s">
        <v>846</v>
      </c>
      <c r="D3094" s="292" t="s">
        <v>149</v>
      </c>
      <c r="E3094" s="292">
        <v>2</v>
      </c>
      <c r="F3094" s="1055"/>
      <c r="G3094" s="756">
        <f t="shared" ref="G3094:G3135" si="129">E3094*F3094</f>
        <v>0</v>
      </c>
    </row>
    <row r="3095" spans="1:7" ht="25.5">
      <c r="A3095" s="300">
        <v>16.12</v>
      </c>
      <c r="B3095" s="292" t="s">
        <v>1946</v>
      </c>
      <c r="C3095" s="315" t="s">
        <v>847</v>
      </c>
      <c r="D3095" s="292" t="s">
        <v>149</v>
      </c>
      <c r="E3095" s="292">
        <v>1</v>
      </c>
      <c r="F3095" s="1055"/>
      <c r="G3095" s="756">
        <f t="shared" si="129"/>
        <v>0</v>
      </c>
    </row>
    <row r="3096" spans="1:7" ht="25.5">
      <c r="A3096" s="291">
        <v>16.13</v>
      </c>
      <c r="B3096" s="292" t="s">
        <v>1946</v>
      </c>
      <c r="C3096" s="315" t="s">
        <v>848</v>
      </c>
      <c r="D3096" s="292" t="s">
        <v>149</v>
      </c>
      <c r="E3096" s="292">
        <v>1</v>
      </c>
      <c r="F3096" s="1055"/>
      <c r="G3096" s="756">
        <f t="shared" si="129"/>
        <v>0</v>
      </c>
    </row>
    <row r="3097" spans="1:7" ht="25.5">
      <c r="A3097" s="300">
        <v>16.14</v>
      </c>
      <c r="B3097" s="292" t="s">
        <v>1946</v>
      </c>
      <c r="C3097" s="315" t="s">
        <v>849</v>
      </c>
      <c r="D3097" s="292" t="s">
        <v>149</v>
      </c>
      <c r="E3097" s="292">
        <v>1</v>
      </c>
      <c r="F3097" s="1055"/>
      <c r="G3097" s="756">
        <f t="shared" si="129"/>
        <v>0</v>
      </c>
    </row>
    <row r="3098" spans="1:7" ht="25.5">
      <c r="A3098" s="291">
        <v>16.149999999999999</v>
      </c>
      <c r="B3098" s="292" t="s">
        <v>1946</v>
      </c>
      <c r="C3098" s="315" t="s">
        <v>850</v>
      </c>
      <c r="D3098" s="292" t="s">
        <v>149</v>
      </c>
      <c r="E3098" s="292">
        <v>1</v>
      </c>
      <c r="F3098" s="1055"/>
      <c r="G3098" s="756">
        <f t="shared" si="129"/>
        <v>0</v>
      </c>
    </row>
    <row r="3099" spans="1:7" ht="25.5">
      <c r="A3099" s="300">
        <v>16.16</v>
      </c>
      <c r="B3099" s="292" t="s">
        <v>1946</v>
      </c>
      <c r="C3099" s="315" t="s">
        <v>851</v>
      </c>
      <c r="D3099" s="292" t="s">
        <v>149</v>
      </c>
      <c r="E3099" s="292">
        <v>1</v>
      </c>
      <c r="F3099" s="1055"/>
      <c r="G3099" s="756">
        <f t="shared" si="129"/>
        <v>0</v>
      </c>
    </row>
    <row r="3100" spans="1:7" ht="25.5">
      <c r="A3100" s="291">
        <v>16.170000000000002</v>
      </c>
      <c r="B3100" s="292" t="s">
        <v>1946</v>
      </c>
      <c r="C3100" s="315" t="s">
        <v>852</v>
      </c>
      <c r="D3100" s="292" t="s">
        <v>149</v>
      </c>
      <c r="E3100" s="292">
        <v>1</v>
      </c>
      <c r="F3100" s="1055"/>
      <c r="G3100" s="756">
        <f t="shared" si="129"/>
        <v>0</v>
      </c>
    </row>
    <row r="3101" spans="1:7" ht="30" customHeight="1">
      <c r="A3101" s="300">
        <v>16.18</v>
      </c>
      <c r="B3101" s="292" t="s">
        <v>1946</v>
      </c>
      <c r="C3101" s="302" t="s">
        <v>1930</v>
      </c>
      <c r="D3101" s="293" t="s">
        <v>810</v>
      </c>
      <c r="E3101" s="293">
        <v>1</v>
      </c>
      <c r="F3101" s="1057"/>
      <c r="G3101" s="756">
        <f t="shared" si="129"/>
        <v>0</v>
      </c>
    </row>
    <row r="3102" spans="1:7">
      <c r="A3102" s="291">
        <v>16.190000000000001</v>
      </c>
      <c r="B3102" s="292" t="s">
        <v>1946</v>
      </c>
      <c r="C3102" s="302" t="s">
        <v>1933</v>
      </c>
      <c r="D3102" s="293" t="s">
        <v>810</v>
      </c>
      <c r="E3102" s="293">
        <v>1</v>
      </c>
      <c r="F3102" s="1057"/>
      <c r="G3102" s="756">
        <f t="shared" si="129"/>
        <v>0</v>
      </c>
    </row>
    <row r="3103" spans="1:7">
      <c r="A3103" s="300">
        <v>16.2</v>
      </c>
      <c r="B3103" s="292" t="s">
        <v>1946</v>
      </c>
      <c r="C3103" s="302" t="s">
        <v>1934</v>
      </c>
      <c r="D3103" s="293" t="s">
        <v>810</v>
      </c>
      <c r="E3103" s="293">
        <v>1</v>
      </c>
      <c r="F3103" s="1057"/>
      <c r="G3103" s="756">
        <f t="shared" si="129"/>
        <v>0</v>
      </c>
    </row>
    <row r="3104" spans="1:7" ht="25.5">
      <c r="A3104" s="291">
        <v>16.21</v>
      </c>
      <c r="B3104" s="292" t="s">
        <v>1946</v>
      </c>
      <c r="C3104" s="302" t="s">
        <v>853</v>
      </c>
      <c r="D3104" s="293" t="s">
        <v>149</v>
      </c>
      <c r="E3104" s="293">
        <v>1</v>
      </c>
      <c r="F3104" s="1057"/>
      <c r="G3104" s="756">
        <f t="shared" si="129"/>
        <v>0</v>
      </c>
    </row>
    <row r="3105" spans="1:7" ht="38.25">
      <c r="A3105" s="300">
        <v>16.22</v>
      </c>
      <c r="B3105" s="292" t="s">
        <v>1946</v>
      </c>
      <c r="C3105" s="302" t="s">
        <v>854</v>
      </c>
      <c r="D3105" s="293" t="s">
        <v>149</v>
      </c>
      <c r="E3105" s="293">
        <v>1</v>
      </c>
      <c r="F3105" s="1057"/>
      <c r="G3105" s="756">
        <f t="shared" si="129"/>
        <v>0</v>
      </c>
    </row>
    <row r="3106" spans="1:7" ht="38.25">
      <c r="A3106" s="291">
        <v>16.23</v>
      </c>
      <c r="B3106" s="292" t="s">
        <v>1946</v>
      </c>
      <c r="C3106" s="302" t="s">
        <v>855</v>
      </c>
      <c r="D3106" s="293" t="s">
        <v>149</v>
      </c>
      <c r="E3106" s="293">
        <v>1</v>
      </c>
      <c r="F3106" s="1057"/>
      <c r="G3106" s="756">
        <f t="shared" si="129"/>
        <v>0</v>
      </c>
    </row>
    <row r="3107" spans="1:7">
      <c r="A3107" s="300">
        <v>16.239999999999998</v>
      </c>
      <c r="B3107" s="292" t="s">
        <v>1946</v>
      </c>
      <c r="C3107" s="302" t="s">
        <v>856</v>
      </c>
      <c r="D3107" s="293" t="s">
        <v>149</v>
      </c>
      <c r="E3107" s="293">
        <v>1</v>
      </c>
      <c r="F3107" s="1057"/>
      <c r="G3107" s="756">
        <f t="shared" si="129"/>
        <v>0</v>
      </c>
    </row>
    <row r="3108" spans="1:7">
      <c r="A3108" s="291">
        <v>16.25</v>
      </c>
      <c r="B3108" s="292" t="s">
        <v>1946</v>
      </c>
      <c r="C3108" s="302" t="s">
        <v>857</v>
      </c>
      <c r="D3108" s="293" t="s">
        <v>149</v>
      </c>
      <c r="E3108" s="293">
        <v>1</v>
      </c>
      <c r="F3108" s="1057"/>
      <c r="G3108" s="756">
        <f t="shared" si="129"/>
        <v>0</v>
      </c>
    </row>
    <row r="3109" spans="1:7" ht="25.5">
      <c r="A3109" s="300">
        <v>16.260000000000002</v>
      </c>
      <c r="B3109" s="292" t="s">
        <v>1946</v>
      </c>
      <c r="C3109" s="302" t="s">
        <v>858</v>
      </c>
      <c r="D3109" s="293" t="s">
        <v>149</v>
      </c>
      <c r="E3109" s="293">
        <v>1</v>
      </c>
      <c r="F3109" s="1057"/>
      <c r="G3109" s="756">
        <f t="shared" si="129"/>
        <v>0</v>
      </c>
    </row>
    <row r="3110" spans="1:7">
      <c r="A3110" s="291">
        <v>16.27</v>
      </c>
      <c r="B3110" s="292" t="s">
        <v>1946</v>
      </c>
      <c r="C3110" s="302" t="s">
        <v>859</v>
      </c>
      <c r="D3110" s="293" t="s">
        <v>149</v>
      </c>
      <c r="E3110" s="293">
        <v>1</v>
      </c>
      <c r="F3110" s="1057"/>
      <c r="G3110" s="756">
        <f t="shared" si="129"/>
        <v>0</v>
      </c>
    </row>
    <row r="3111" spans="1:7" ht="25.5">
      <c r="A3111" s="300">
        <v>16.28</v>
      </c>
      <c r="B3111" s="292" t="s">
        <v>1946</v>
      </c>
      <c r="C3111" s="302" t="s">
        <v>860</v>
      </c>
      <c r="D3111" s="293" t="s">
        <v>28</v>
      </c>
      <c r="E3111" s="293">
        <v>80</v>
      </c>
      <c r="F3111" s="1057"/>
      <c r="G3111" s="756">
        <f t="shared" si="129"/>
        <v>0</v>
      </c>
    </row>
    <row r="3112" spans="1:7" ht="25.5">
      <c r="A3112" s="291">
        <v>16.29</v>
      </c>
      <c r="B3112" s="292" t="s">
        <v>1946</v>
      </c>
      <c r="C3112" s="302" t="s">
        <v>861</v>
      </c>
      <c r="D3112" s="293" t="s">
        <v>28</v>
      </c>
      <c r="E3112" s="293">
        <v>30</v>
      </c>
      <c r="F3112" s="1057"/>
      <c r="G3112" s="756">
        <f t="shared" si="129"/>
        <v>0</v>
      </c>
    </row>
    <row r="3113" spans="1:7">
      <c r="A3113" s="300">
        <v>16.3</v>
      </c>
      <c r="B3113" s="292" t="s">
        <v>1946</v>
      </c>
      <c r="C3113" s="302" t="s">
        <v>862</v>
      </c>
      <c r="D3113" s="293" t="s">
        <v>28</v>
      </c>
      <c r="E3113" s="293">
        <v>220</v>
      </c>
      <c r="F3113" s="1057"/>
      <c r="G3113" s="756">
        <f t="shared" si="129"/>
        <v>0</v>
      </c>
    </row>
    <row r="3114" spans="1:7">
      <c r="A3114" s="291">
        <v>16.309999999999999</v>
      </c>
      <c r="B3114" s="292" t="s">
        <v>1946</v>
      </c>
      <c r="C3114" s="302" t="s">
        <v>863</v>
      </c>
      <c r="D3114" s="293" t="s">
        <v>28</v>
      </c>
      <c r="E3114" s="293">
        <v>38</v>
      </c>
      <c r="F3114" s="1057"/>
      <c r="G3114" s="756">
        <f t="shared" si="129"/>
        <v>0</v>
      </c>
    </row>
    <row r="3115" spans="1:7">
      <c r="A3115" s="300">
        <v>16.32</v>
      </c>
      <c r="B3115" s="292" t="s">
        <v>1946</v>
      </c>
      <c r="C3115" s="302" t="s">
        <v>864</v>
      </c>
      <c r="D3115" s="293" t="s">
        <v>28</v>
      </c>
      <c r="E3115" s="293">
        <v>140</v>
      </c>
      <c r="F3115" s="1057"/>
      <c r="G3115" s="756">
        <f t="shared" si="129"/>
        <v>0</v>
      </c>
    </row>
    <row r="3116" spans="1:7">
      <c r="A3116" s="291">
        <v>16.329999999999998</v>
      </c>
      <c r="B3116" s="292" t="s">
        <v>1946</v>
      </c>
      <c r="C3116" s="302" t="s">
        <v>865</v>
      </c>
      <c r="D3116" s="293" t="s">
        <v>28</v>
      </c>
      <c r="E3116" s="293">
        <v>80</v>
      </c>
      <c r="F3116" s="1057"/>
      <c r="G3116" s="756">
        <f t="shared" si="129"/>
        <v>0</v>
      </c>
    </row>
    <row r="3117" spans="1:7" ht="15" customHeight="1">
      <c r="A3117" s="300">
        <v>16.34</v>
      </c>
      <c r="B3117" s="292" t="s">
        <v>1946</v>
      </c>
      <c r="C3117" s="302" t="s">
        <v>866</v>
      </c>
      <c r="D3117" s="293" t="s">
        <v>105</v>
      </c>
      <c r="E3117" s="293">
        <v>4</v>
      </c>
      <c r="F3117" s="1057"/>
      <c r="G3117" s="756">
        <f t="shared" si="129"/>
        <v>0</v>
      </c>
    </row>
    <row r="3118" spans="1:7" ht="25.5">
      <c r="A3118" s="291">
        <v>16.350000000000001</v>
      </c>
      <c r="B3118" s="292" t="s">
        <v>1946</v>
      </c>
      <c r="C3118" s="302" t="s">
        <v>867</v>
      </c>
      <c r="D3118" s="293" t="s">
        <v>57</v>
      </c>
      <c r="E3118" s="293">
        <v>2</v>
      </c>
      <c r="F3118" s="1057"/>
      <c r="G3118" s="756">
        <f t="shared" si="129"/>
        <v>0</v>
      </c>
    </row>
    <row r="3119" spans="1:7" ht="25.5">
      <c r="A3119" s="300">
        <v>16.3599999999999</v>
      </c>
      <c r="B3119" s="292" t="s">
        <v>1946</v>
      </c>
      <c r="C3119" s="302" t="s">
        <v>868</v>
      </c>
      <c r="D3119" s="293" t="s">
        <v>105</v>
      </c>
      <c r="E3119" s="293">
        <v>2</v>
      </c>
      <c r="F3119" s="1057"/>
      <c r="G3119" s="756">
        <f t="shared" si="129"/>
        <v>0</v>
      </c>
    </row>
    <row r="3120" spans="1:7" ht="25.5">
      <c r="A3120" s="291">
        <v>16.369999999999902</v>
      </c>
      <c r="B3120" s="292" t="s">
        <v>1946</v>
      </c>
      <c r="C3120" s="302" t="s">
        <v>869</v>
      </c>
      <c r="D3120" s="293" t="s">
        <v>28</v>
      </c>
      <c r="E3120" s="293">
        <v>170</v>
      </c>
      <c r="F3120" s="1057"/>
      <c r="G3120" s="756">
        <f t="shared" si="129"/>
        <v>0</v>
      </c>
    </row>
    <row r="3121" spans="1:7" ht="25.5">
      <c r="A3121" s="300">
        <v>16.3799999999999</v>
      </c>
      <c r="B3121" s="292" t="s">
        <v>1946</v>
      </c>
      <c r="C3121" s="302" t="s">
        <v>870</v>
      </c>
      <c r="D3121" s="293" t="s">
        <v>28</v>
      </c>
      <c r="E3121" s="293">
        <v>110</v>
      </c>
      <c r="F3121" s="1057"/>
      <c r="G3121" s="756">
        <f t="shared" si="129"/>
        <v>0</v>
      </c>
    </row>
    <row r="3122" spans="1:7" ht="25.5">
      <c r="A3122" s="291">
        <v>16.389999999999901</v>
      </c>
      <c r="B3122" s="292" t="s">
        <v>1946</v>
      </c>
      <c r="C3122" s="302" t="s">
        <v>871</v>
      </c>
      <c r="D3122" s="293" t="s">
        <v>28</v>
      </c>
      <c r="E3122" s="293">
        <v>150</v>
      </c>
      <c r="F3122" s="1057"/>
      <c r="G3122" s="756">
        <f t="shared" si="129"/>
        <v>0</v>
      </c>
    </row>
    <row r="3123" spans="1:7" ht="25.5">
      <c r="A3123" s="300">
        <v>16.399999999999899</v>
      </c>
      <c r="B3123" s="292" t="s">
        <v>1946</v>
      </c>
      <c r="C3123" s="302" t="s">
        <v>872</v>
      </c>
      <c r="D3123" s="293" t="s">
        <v>28</v>
      </c>
      <c r="E3123" s="293">
        <v>100</v>
      </c>
      <c r="F3123" s="1057"/>
      <c r="G3123" s="756">
        <f t="shared" si="129"/>
        <v>0</v>
      </c>
    </row>
    <row r="3124" spans="1:7" ht="38.25">
      <c r="A3124" s="291">
        <v>16.409999999999901</v>
      </c>
      <c r="B3124" s="292" t="s">
        <v>1946</v>
      </c>
      <c r="C3124" s="302" t="s">
        <v>873</v>
      </c>
      <c r="D3124" s="293" t="s">
        <v>874</v>
      </c>
      <c r="E3124" s="293">
        <v>1</v>
      </c>
      <c r="F3124" s="1057"/>
      <c r="G3124" s="756">
        <f t="shared" si="129"/>
        <v>0</v>
      </c>
    </row>
    <row r="3125" spans="1:7" ht="38.25">
      <c r="A3125" s="300">
        <v>16.419999999999899</v>
      </c>
      <c r="B3125" s="292" t="s">
        <v>1946</v>
      </c>
      <c r="C3125" s="302" t="s">
        <v>875</v>
      </c>
      <c r="D3125" s="293" t="s">
        <v>149</v>
      </c>
      <c r="E3125" s="293">
        <v>1</v>
      </c>
      <c r="F3125" s="1057"/>
      <c r="G3125" s="756">
        <f t="shared" si="129"/>
        <v>0</v>
      </c>
    </row>
    <row r="3126" spans="1:7" ht="38.25">
      <c r="A3126" s="291">
        <v>16.4299999999999</v>
      </c>
      <c r="B3126" s="292" t="s">
        <v>1946</v>
      </c>
      <c r="C3126" s="302" t="s">
        <v>876</v>
      </c>
      <c r="D3126" s="293" t="s">
        <v>149</v>
      </c>
      <c r="E3126" s="293">
        <v>1</v>
      </c>
      <c r="F3126" s="1057"/>
      <c r="G3126" s="756">
        <f t="shared" si="129"/>
        <v>0</v>
      </c>
    </row>
    <row r="3127" spans="1:7" ht="38.25">
      <c r="A3127" s="300">
        <v>16.439999999999898</v>
      </c>
      <c r="B3127" s="292" t="s">
        <v>1946</v>
      </c>
      <c r="C3127" s="302" t="s">
        <v>877</v>
      </c>
      <c r="D3127" s="293" t="s">
        <v>149</v>
      </c>
      <c r="E3127" s="293">
        <v>3</v>
      </c>
      <c r="F3127" s="1057"/>
      <c r="G3127" s="756">
        <f t="shared" si="129"/>
        <v>0</v>
      </c>
    </row>
    <row r="3128" spans="1:7" ht="38.25">
      <c r="A3128" s="291">
        <v>16.4499999999999</v>
      </c>
      <c r="B3128" s="292" t="s">
        <v>1946</v>
      </c>
      <c r="C3128" s="302" t="s">
        <v>878</v>
      </c>
      <c r="D3128" s="293" t="s">
        <v>149</v>
      </c>
      <c r="E3128" s="293">
        <v>1</v>
      </c>
      <c r="F3128" s="1057"/>
      <c r="G3128" s="756">
        <f t="shared" si="129"/>
        <v>0</v>
      </c>
    </row>
    <row r="3129" spans="1:7" ht="38.25">
      <c r="A3129" s="300">
        <v>16.459999999999901</v>
      </c>
      <c r="B3129" s="292" t="s">
        <v>1946</v>
      </c>
      <c r="C3129" s="302" t="s">
        <v>879</v>
      </c>
      <c r="D3129" s="293" t="s">
        <v>149</v>
      </c>
      <c r="E3129" s="293">
        <v>1</v>
      </c>
      <c r="F3129" s="1057"/>
      <c r="G3129" s="756">
        <f t="shared" si="129"/>
        <v>0</v>
      </c>
    </row>
    <row r="3130" spans="1:7" ht="38.25">
      <c r="A3130" s="291">
        <v>16.469999999999899</v>
      </c>
      <c r="B3130" s="292" t="s">
        <v>1946</v>
      </c>
      <c r="C3130" s="302" t="s">
        <v>880</v>
      </c>
      <c r="D3130" s="293" t="s">
        <v>149</v>
      </c>
      <c r="E3130" s="293">
        <v>1</v>
      </c>
      <c r="F3130" s="1057"/>
      <c r="G3130" s="756">
        <f t="shared" si="129"/>
        <v>0</v>
      </c>
    </row>
    <row r="3131" spans="1:7" ht="38.25">
      <c r="A3131" s="300">
        <v>16.479999999999901</v>
      </c>
      <c r="B3131" s="292" t="s">
        <v>1946</v>
      </c>
      <c r="C3131" s="302" t="s">
        <v>881</v>
      </c>
      <c r="D3131" s="293" t="s">
        <v>149</v>
      </c>
      <c r="E3131" s="293">
        <v>1</v>
      </c>
      <c r="F3131" s="1057"/>
      <c r="G3131" s="756">
        <f t="shared" si="129"/>
        <v>0</v>
      </c>
    </row>
    <row r="3132" spans="1:7" ht="25.5">
      <c r="A3132" s="291">
        <v>16.489999999999899</v>
      </c>
      <c r="B3132" s="292" t="s">
        <v>1946</v>
      </c>
      <c r="C3132" s="302" t="s">
        <v>882</v>
      </c>
      <c r="D3132" s="293" t="s">
        <v>149</v>
      </c>
      <c r="E3132" s="293">
        <v>1</v>
      </c>
      <c r="F3132" s="1057"/>
      <c r="G3132" s="756">
        <f t="shared" si="129"/>
        <v>0</v>
      </c>
    </row>
    <row r="3133" spans="1:7" ht="25.5">
      <c r="A3133" s="300">
        <v>16.499999999999901</v>
      </c>
      <c r="B3133" s="292" t="s">
        <v>1946</v>
      </c>
      <c r="C3133" s="302" t="s">
        <v>883</v>
      </c>
      <c r="D3133" s="293" t="s">
        <v>149</v>
      </c>
      <c r="E3133" s="293">
        <v>1</v>
      </c>
      <c r="F3133" s="1057"/>
      <c r="G3133" s="756">
        <f t="shared" si="129"/>
        <v>0</v>
      </c>
    </row>
    <row r="3134" spans="1:7">
      <c r="A3134" s="291">
        <v>16.509999999999899</v>
      </c>
      <c r="B3134" s="292" t="s">
        <v>1946</v>
      </c>
      <c r="C3134" s="302" t="s">
        <v>884</v>
      </c>
      <c r="D3134" s="293" t="s">
        <v>105</v>
      </c>
      <c r="E3134" s="293">
        <v>2</v>
      </c>
      <c r="F3134" s="1057"/>
      <c r="G3134" s="756">
        <f t="shared" si="129"/>
        <v>0</v>
      </c>
    </row>
    <row r="3135" spans="1:7">
      <c r="A3135" s="300">
        <v>16.5199999999999</v>
      </c>
      <c r="B3135" s="292" t="s">
        <v>1946</v>
      </c>
      <c r="C3135" s="302" t="s">
        <v>885</v>
      </c>
      <c r="D3135" s="293" t="s">
        <v>105</v>
      </c>
      <c r="E3135" s="293">
        <v>1</v>
      </c>
      <c r="F3135" s="1057"/>
      <c r="G3135" s="756">
        <f t="shared" si="129"/>
        <v>0</v>
      </c>
    </row>
    <row r="3136" spans="1:7">
      <c r="A3136" s="288">
        <v>3</v>
      </c>
      <c r="B3136" s="289"/>
      <c r="C3136" s="290" t="s">
        <v>886</v>
      </c>
      <c r="D3136" s="295"/>
      <c r="E3136" s="295"/>
      <c r="F3136" s="964" t="s">
        <v>1841</v>
      </c>
      <c r="G3136" s="754">
        <f>SUM(G3137:G3173)</f>
        <v>0</v>
      </c>
    </row>
    <row r="3137" spans="1:7" ht="15" customHeight="1">
      <c r="A3137" s="291">
        <v>16.53</v>
      </c>
      <c r="B3137" s="292" t="s">
        <v>1946</v>
      </c>
      <c r="C3137" s="315" t="s">
        <v>887</v>
      </c>
      <c r="D3137" s="292" t="s">
        <v>105</v>
      </c>
      <c r="E3137" s="292">
        <v>51</v>
      </c>
      <c r="F3137" s="1055"/>
      <c r="G3137" s="755">
        <f t="shared" ref="G3137:G3172" si="130">E3137*F3137</f>
        <v>0</v>
      </c>
    </row>
    <row r="3138" spans="1:7" ht="25.5">
      <c r="A3138" s="291">
        <v>16.54</v>
      </c>
      <c r="B3138" s="292" t="s">
        <v>1946</v>
      </c>
      <c r="C3138" s="315" t="s">
        <v>888</v>
      </c>
      <c r="D3138" s="292" t="s">
        <v>105</v>
      </c>
      <c r="E3138" s="292">
        <v>4</v>
      </c>
      <c r="F3138" s="1055"/>
      <c r="G3138" s="755">
        <f t="shared" si="130"/>
        <v>0</v>
      </c>
    </row>
    <row r="3139" spans="1:7" ht="15" customHeight="1">
      <c r="A3139" s="291">
        <v>16.55</v>
      </c>
      <c r="B3139" s="292" t="s">
        <v>1946</v>
      </c>
      <c r="C3139" s="315" t="s">
        <v>889</v>
      </c>
      <c r="D3139" s="292" t="s">
        <v>105</v>
      </c>
      <c r="E3139" s="292">
        <v>32</v>
      </c>
      <c r="F3139" s="1055"/>
      <c r="G3139" s="755">
        <f t="shared" si="130"/>
        <v>0</v>
      </c>
    </row>
    <row r="3140" spans="1:7">
      <c r="A3140" s="291">
        <v>16.559999999999999</v>
      </c>
      <c r="B3140" s="292" t="s">
        <v>1946</v>
      </c>
      <c r="C3140" s="315" t="s">
        <v>862</v>
      </c>
      <c r="D3140" s="292" t="s">
        <v>28</v>
      </c>
      <c r="E3140" s="292">
        <v>550</v>
      </c>
      <c r="F3140" s="1055"/>
      <c r="G3140" s="755">
        <f t="shared" si="130"/>
        <v>0</v>
      </c>
    </row>
    <row r="3141" spans="1:7">
      <c r="A3141" s="291">
        <v>16.57</v>
      </c>
      <c r="B3141" s="292" t="s">
        <v>1946</v>
      </c>
      <c r="C3141" s="315" t="s">
        <v>863</v>
      </c>
      <c r="D3141" s="292" t="s">
        <v>28</v>
      </c>
      <c r="E3141" s="292">
        <v>360</v>
      </c>
      <c r="F3141" s="1055"/>
      <c r="G3141" s="755">
        <f t="shared" si="130"/>
        <v>0</v>
      </c>
    </row>
    <row r="3142" spans="1:7">
      <c r="A3142" s="291">
        <v>16.579999999999998</v>
      </c>
      <c r="B3142" s="292" t="s">
        <v>1946</v>
      </c>
      <c r="C3142" s="315" t="s">
        <v>890</v>
      </c>
      <c r="D3142" s="292" t="s">
        <v>28</v>
      </c>
      <c r="E3142" s="292">
        <v>87</v>
      </c>
      <c r="F3142" s="1055"/>
      <c r="G3142" s="755">
        <f t="shared" si="130"/>
        <v>0</v>
      </c>
    </row>
    <row r="3143" spans="1:7">
      <c r="A3143" s="291">
        <v>16.59</v>
      </c>
      <c r="B3143" s="292" t="s">
        <v>1946</v>
      </c>
      <c r="C3143" s="315" t="s">
        <v>891</v>
      </c>
      <c r="D3143" s="292" t="s">
        <v>28</v>
      </c>
      <c r="E3143" s="292">
        <v>90</v>
      </c>
      <c r="F3143" s="1055"/>
      <c r="G3143" s="755">
        <f t="shared" si="130"/>
        <v>0</v>
      </c>
    </row>
    <row r="3144" spans="1:7">
      <c r="A3144" s="300">
        <v>16.600000000000001</v>
      </c>
      <c r="B3144" s="292" t="s">
        <v>1946</v>
      </c>
      <c r="C3144" s="315" t="s">
        <v>892</v>
      </c>
      <c r="D3144" s="292" t="s">
        <v>28</v>
      </c>
      <c r="E3144" s="292">
        <v>40</v>
      </c>
      <c r="F3144" s="1055"/>
      <c r="G3144" s="755">
        <f t="shared" si="130"/>
        <v>0</v>
      </c>
    </row>
    <row r="3145" spans="1:7">
      <c r="A3145" s="291">
        <v>16.61</v>
      </c>
      <c r="B3145" s="292" t="s">
        <v>1946</v>
      </c>
      <c r="C3145" s="315" t="s">
        <v>893</v>
      </c>
      <c r="D3145" s="292" t="s">
        <v>28</v>
      </c>
      <c r="E3145" s="292">
        <v>50</v>
      </c>
      <c r="F3145" s="1055"/>
      <c r="G3145" s="755">
        <f t="shared" si="130"/>
        <v>0</v>
      </c>
    </row>
    <row r="3146" spans="1:7" ht="15" customHeight="1">
      <c r="A3146" s="291">
        <v>16.62</v>
      </c>
      <c r="B3146" s="292" t="s">
        <v>1946</v>
      </c>
      <c r="C3146" s="315" t="s">
        <v>894</v>
      </c>
      <c r="D3146" s="292" t="s">
        <v>28</v>
      </c>
      <c r="E3146" s="292">
        <v>20</v>
      </c>
      <c r="F3146" s="1055"/>
      <c r="G3146" s="755">
        <f t="shared" si="130"/>
        <v>0</v>
      </c>
    </row>
    <row r="3147" spans="1:7" ht="25.5">
      <c r="A3147" s="291">
        <v>16.63</v>
      </c>
      <c r="B3147" s="292" t="s">
        <v>1946</v>
      </c>
      <c r="C3147" s="315" t="s">
        <v>895</v>
      </c>
      <c r="D3147" s="292" t="s">
        <v>28</v>
      </c>
      <c r="E3147" s="292">
        <v>300</v>
      </c>
      <c r="F3147" s="1055"/>
      <c r="G3147" s="755">
        <f t="shared" si="130"/>
        <v>0</v>
      </c>
    </row>
    <row r="3148" spans="1:7" ht="51">
      <c r="A3148" s="291">
        <v>16.64</v>
      </c>
      <c r="B3148" s="292" t="s">
        <v>1946</v>
      </c>
      <c r="C3148" s="302" t="s">
        <v>896</v>
      </c>
      <c r="D3148" s="293" t="s">
        <v>897</v>
      </c>
      <c r="E3148" s="293">
        <v>8150</v>
      </c>
      <c r="F3148" s="1057"/>
      <c r="G3148" s="755">
        <f t="shared" si="130"/>
        <v>0</v>
      </c>
    </row>
    <row r="3149" spans="1:7" ht="25.5">
      <c r="A3149" s="291">
        <v>16.649999999999999</v>
      </c>
      <c r="B3149" s="292" t="s">
        <v>1946</v>
      </c>
      <c r="C3149" s="302" t="s">
        <v>898</v>
      </c>
      <c r="D3149" s="293" t="s">
        <v>897</v>
      </c>
      <c r="E3149" s="293">
        <v>8700</v>
      </c>
      <c r="F3149" s="1057"/>
      <c r="G3149" s="755">
        <f t="shared" si="130"/>
        <v>0</v>
      </c>
    </row>
    <row r="3150" spans="1:7" ht="38.25">
      <c r="A3150" s="291">
        <v>16.66</v>
      </c>
      <c r="B3150" s="292" t="s">
        <v>1946</v>
      </c>
      <c r="C3150" s="302" t="s">
        <v>899</v>
      </c>
      <c r="D3150" s="293" t="s">
        <v>897</v>
      </c>
      <c r="E3150" s="293">
        <v>8250</v>
      </c>
      <c r="F3150" s="1057"/>
      <c r="G3150" s="755">
        <f t="shared" si="130"/>
        <v>0</v>
      </c>
    </row>
    <row r="3151" spans="1:7">
      <c r="A3151" s="291">
        <v>16.670000000000002</v>
      </c>
      <c r="B3151" s="292" t="s">
        <v>1946</v>
      </c>
      <c r="C3151" s="302" t="s">
        <v>900</v>
      </c>
      <c r="D3151" s="293" t="s">
        <v>28</v>
      </c>
      <c r="E3151" s="293">
        <v>1230</v>
      </c>
      <c r="F3151" s="1057"/>
      <c r="G3151" s="755">
        <f t="shared" si="130"/>
        <v>0</v>
      </c>
    </row>
    <row r="3152" spans="1:7" ht="38.25">
      <c r="A3152" s="291">
        <v>16.68</v>
      </c>
      <c r="B3152" s="292" t="s">
        <v>1946</v>
      </c>
      <c r="C3152" s="302" t="s">
        <v>901</v>
      </c>
      <c r="D3152" s="293" t="s">
        <v>28</v>
      </c>
      <c r="E3152" s="293">
        <v>1000</v>
      </c>
      <c r="F3152" s="1057"/>
      <c r="G3152" s="755">
        <f t="shared" si="130"/>
        <v>0</v>
      </c>
    </row>
    <row r="3153" spans="1:7" ht="25.5">
      <c r="A3153" s="291">
        <v>16.690000000000001</v>
      </c>
      <c r="B3153" s="292" t="s">
        <v>1946</v>
      </c>
      <c r="C3153" s="302" t="s">
        <v>902</v>
      </c>
      <c r="D3153" s="293" t="s">
        <v>28</v>
      </c>
      <c r="E3153" s="293">
        <v>1200</v>
      </c>
      <c r="F3153" s="1057"/>
      <c r="G3153" s="755">
        <f t="shared" si="130"/>
        <v>0</v>
      </c>
    </row>
    <row r="3154" spans="1:7" ht="25.5">
      <c r="A3154" s="300">
        <v>16.7</v>
      </c>
      <c r="B3154" s="292" t="s">
        <v>1946</v>
      </c>
      <c r="C3154" s="302" t="s">
        <v>903</v>
      </c>
      <c r="D3154" s="293" t="s">
        <v>28</v>
      </c>
      <c r="E3154" s="293">
        <v>510</v>
      </c>
      <c r="F3154" s="1057"/>
      <c r="G3154" s="755">
        <f t="shared" si="130"/>
        <v>0</v>
      </c>
    </row>
    <row r="3155" spans="1:7" ht="25.5">
      <c r="A3155" s="291">
        <v>16.71</v>
      </c>
      <c r="B3155" s="292" t="s">
        <v>1946</v>
      </c>
      <c r="C3155" s="302" t="s">
        <v>904</v>
      </c>
      <c r="D3155" s="293" t="s">
        <v>897</v>
      </c>
      <c r="E3155" s="293">
        <v>700</v>
      </c>
      <c r="F3155" s="1057"/>
      <c r="G3155" s="755">
        <f t="shared" si="130"/>
        <v>0</v>
      </c>
    </row>
    <row r="3156" spans="1:7">
      <c r="A3156" s="291">
        <v>16.72</v>
      </c>
      <c r="B3156" s="292" t="s">
        <v>1946</v>
      </c>
      <c r="C3156" s="302" t="s">
        <v>905</v>
      </c>
      <c r="D3156" s="293" t="s">
        <v>105</v>
      </c>
      <c r="E3156" s="293">
        <v>6</v>
      </c>
      <c r="F3156" s="1057"/>
      <c r="G3156" s="755">
        <f t="shared" si="130"/>
        <v>0</v>
      </c>
    </row>
    <row r="3157" spans="1:7">
      <c r="A3157" s="291">
        <v>16.73</v>
      </c>
      <c r="B3157" s="292" t="s">
        <v>1946</v>
      </c>
      <c r="C3157" s="302" t="s">
        <v>906</v>
      </c>
      <c r="D3157" s="293" t="s">
        <v>810</v>
      </c>
      <c r="E3157" s="293">
        <v>6</v>
      </c>
      <c r="F3157" s="1057"/>
      <c r="G3157" s="755">
        <f t="shared" si="130"/>
        <v>0</v>
      </c>
    </row>
    <row r="3158" spans="1:7">
      <c r="A3158" s="291">
        <v>16.739999999999998</v>
      </c>
      <c r="B3158" s="292" t="s">
        <v>1946</v>
      </c>
      <c r="C3158" s="302" t="s">
        <v>907</v>
      </c>
      <c r="D3158" s="293" t="s">
        <v>149</v>
      </c>
      <c r="E3158" s="293">
        <v>6</v>
      </c>
      <c r="F3158" s="1057"/>
      <c r="G3158" s="755">
        <f t="shared" si="130"/>
        <v>0</v>
      </c>
    </row>
    <row r="3159" spans="1:7">
      <c r="A3159" s="291">
        <v>16.75</v>
      </c>
      <c r="B3159" s="292" t="s">
        <v>1946</v>
      </c>
      <c r="C3159" s="302" t="s">
        <v>908</v>
      </c>
      <c r="D3159" s="293" t="s">
        <v>149</v>
      </c>
      <c r="E3159" s="293">
        <v>6</v>
      </c>
      <c r="F3159" s="1057"/>
      <c r="G3159" s="755">
        <f t="shared" si="130"/>
        <v>0</v>
      </c>
    </row>
    <row r="3160" spans="1:7">
      <c r="A3160" s="291">
        <v>16.760000000000002</v>
      </c>
      <c r="B3160" s="292" t="s">
        <v>1946</v>
      </c>
      <c r="C3160" s="302" t="s">
        <v>909</v>
      </c>
      <c r="D3160" s="293" t="s">
        <v>149</v>
      </c>
      <c r="E3160" s="293">
        <v>12</v>
      </c>
      <c r="F3160" s="1057"/>
      <c r="G3160" s="755">
        <f t="shared" si="130"/>
        <v>0</v>
      </c>
    </row>
    <row r="3161" spans="1:7" ht="30" customHeight="1">
      <c r="A3161" s="291">
        <v>16.77</v>
      </c>
      <c r="B3161" s="292" t="s">
        <v>1946</v>
      </c>
      <c r="C3161" s="302" t="s">
        <v>910</v>
      </c>
      <c r="D3161" s="293" t="s">
        <v>149</v>
      </c>
      <c r="E3161" s="293">
        <v>6</v>
      </c>
      <c r="F3161" s="1057"/>
      <c r="G3161" s="755">
        <f t="shared" si="130"/>
        <v>0</v>
      </c>
    </row>
    <row r="3162" spans="1:7" ht="15" customHeight="1">
      <c r="A3162" s="1101">
        <v>16.78</v>
      </c>
      <c r="B3162" s="1158" t="s">
        <v>1946</v>
      </c>
      <c r="C3162" s="1106" t="s">
        <v>911</v>
      </c>
      <c r="D3162" s="1162" t="s">
        <v>149</v>
      </c>
      <c r="E3162" s="1162">
        <v>5</v>
      </c>
      <c r="F3162" s="1057"/>
      <c r="G3162" s="755">
        <f t="shared" si="130"/>
        <v>0</v>
      </c>
    </row>
    <row r="3163" spans="1:7">
      <c r="A3163" s="1101">
        <v>16.7899999999999</v>
      </c>
      <c r="B3163" s="1158" t="s">
        <v>1946</v>
      </c>
      <c r="C3163" s="1106" t="s">
        <v>1938</v>
      </c>
      <c r="D3163" s="1162" t="s">
        <v>149</v>
      </c>
      <c r="E3163" s="1162">
        <v>5</v>
      </c>
      <c r="F3163" s="1057"/>
      <c r="G3163" s="755">
        <f t="shared" si="130"/>
        <v>0</v>
      </c>
    </row>
    <row r="3164" spans="1:7" ht="25.5">
      <c r="A3164" s="1114">
        <v>16.799999999999901</v>
      </c>
      <c r="B3164" s="1158" t="s">
        <v>1946</v>
      </c>
      <c r="C3164" s="1106" t="s">
        <v>912</v>
      </c>
      <c r="D3164" s="1162" t="s">
        <v>810</v>
      </c>
      <c r="E3164" s="1162">
        <v>7</v>
      </c>
      <c r="F3164" s="1057"/>
      <c r="G3164" s="755">
        <f t="shared" si="130"/>
        <v>0</v>
      </c>
    </row>
    <row r="3165" spans="1:7" ht="25.5">
      <c r="A3165" s="291">
        <v>16.809999999999899</v>
      </c>
      <c r="B3165" s="292" t="s">
        <v>1946</v>
      </c>
      <c r="C3165" s="302" t="s">
        <v>913</v>
      </c>
      <c r="D3165" s="293" t="s">
        <v>105</v>
      </c>
      <c r="E3165" s="293">
        <v>24</v>
      </c>
      <c r="F3165" s="1057"/>
      <c r="G3165" s="755">
        <f t="shared" si="130"/>
        <v>0</v>
      </c>
    </row>
    <row r="3166" spans="1:7">
      <c r="A3166" s="1101">
        <v>16.819999999999901</v>
      </c>
      <c r="B3166" s="1158" t="s">
        <v>1946</v>
      </c>
      <c r="C3166" s="1106" t="s">
        <v>914</v>
      </c>
      <c r="D3166" s="1162" t="s">
        <v>149</v>
      </c>
      <c r="E3166" s="1162">
        <v>10</v>
      </c>
      <c r="F3166" s="1057"/>
      <c r="G3166" s="755">
        <f t="shared" si="130"/>
        <v>0</v>
      </c>
    </row>
    <row r="3167" spans="1:7">
      <c r="A3167" s="1101">
        <v>16.829999999999899</v>
      </c>
      <c r="B3167" s="1158" t="s">
        <v>1946</v>
      </c>
      <c r="C3167" s="1106" t="s">
        <v>1940</v>
      </c>
      <c r="D3167" s="1162" t="s">
        <v>149</v>
      </c>
      <c r="E3167" s="1162">
        <v>10</v>
      </c>
      <c r="F3167" s="1057"/>
      <c r="G3167" s="755">
        <f t="shared" si="130"/>
        <v>0</v>
      </c>
    </row>
    <row r="3168" spans="1:7" ht="25.5">
      <c r="A3168" s="1101">
        <v>16.8399999999999</v>
      </c>
      <c r="B3168" s="1158" t="s">
        <v>1946</v>
      </c>
      <c r="C3168" s="1106" t="s">
        <v>2050</v>
      </c>
      <c r="D3168" s="1162" t="s">
        <v>149</v>
      </c>
      <c r="E3168" s="1162">
        <v>14</v>
      </c>
      <c r="F3168" s="1278"/>
      <c r="G3168" s="755">
        <f t="shared" si="130"/>
        <v>0</v>
      </c>
    </row>
    <row r="3169" spans="1:7">
      <c r="A3169" s="291">
        <v>16.849999999999898</v>
      </c>
      <c r="B3169" s="292" t="s">
        <v>1946</v>
      </c>
      <c r="C3169" s="302" t="s">
        <v>915</v>
      </c>
      <c r="D3169" s="293" t="s">
        <v>105</v>
      </c>
      <c r="E3169" s="293">
        <v>6</v>
      </c>
      <c r="F3169" s="1057"/>
      <c r="G3169" s="755">
        <f t="shared" si="130"/>
        <v>0</v>
      </c>
    </row>
    <row r="3170" spans="1:7">
      <c r="A3170" s="291">
        <v>16.8599999999999</v>
      </c>
      <c r="B3170" s="292" t="s">
        <v>1946</v>
      </c>
      <c r="C3170" s="302" t="s">
        <v>916</v>
      </c>
      <c r="D3170" s="293" t="s">
        <v>105</v>
      </c>
      <c r="E3170" s="293">
        <v>6</v>
      </c>
      <c r="F3170" s="1057"/>
      <c r="G3170" s="755">
        <f t="shared" si="130"/>
        <v>0</v>
      </c>
    </row>
    <row r="3171" spans="1:7">
      <c r="A3171" s="1101">
        <v>16.869999999999902</v>
      </c>
      <c r="B3171" s="1158" t="s">
        <v>1946</v>
      </c>
      <c r="C3171" s="1106" t="s">
        <v>2041</v>
      </c>
      <c r="D3171" s="1162" t="s">
        <v>105</v>
      </c>
      <c r="E3171" s="1162">
        <v>0</v>
      </c>
      <c r="F3171" s="1270"/>
      <c r="G3171" s="1269">
        <f t="shared" si="130"/>
        <v>0</v>
      </c>
    </row>
    <row r="3172" spans="1:7" ht="25.5">
      <c r="A3172" s="291">
        <v>16.8799999999999</v>
      </c>
      <c r="B3172" s="292" t="s">
        <v>1946</v>
      </c>
      <c r="C3172" s="302" t="s">
        <v>917</v>
      </c>
      <c r="D3172" s="293" t="s">
        <v>149</v>
      </c>
      <c r="E3172" s="293">
        <v>8</v>
      </c>
      <c r="F3172" s="1057"/>
      <c r="G3172" s="755">
        <f t="shared" si="130"/>
        <v>0</v>
      </c>
    </row>
    <row r="3173" spans="1:7" ht="25.5">
      <c r="A3173" s="291">
        <v>16.889999999999901</v>
      </c>
      <c r="B3173" s="292" t="s">
        <v>1946</v>
      </c>
      <c r="C3173" s="302" t="s">
        <v>918</v>
      </c>
      <c r="D3173" s="293" t="s">
        <v>149</v>
      </c>
      <c r="E3173" s="293">
        <v>1</v>
      </c>
      <c r="F3173" s="1057"/>
      <c r="G3173" s="755">
        <f>E3173*F3173</f>
        <v>0</v>
      </c>
    </row>
    <row r="3174" spans="1:7">
      <c r="A3174" s="288">
        <v>4</v>
      </c>
      <c r="B3174" s="289"/>
      <c r="C3174" s="317" t="s">
        <v>919</v>
      </c>
      <c r="D3174" s="318"/>
      <c r="E3174" s="318"/>
      <c r="F3174" s="965" t="s">
        <v>1841</v>
      </c>
      <c r="G3174" s="754">
        <f>SUM(G3175:G3214)</f>
        <v>0</v>
      </c>
    </row>
    <row r="3175" spans="1:7" ht="38.25">
      <c r="A3175" s="300">
        <v>16.899999999999999</v>
      </c>
      <c r="B3175" s="292" t="s">
        <v>1946</v>
      </c>
      <c r="C3175" s="302" t="s">
        <v>920</v>
      </c>
      <c r="D3175" s="293" t="s">
        <v>28</v>
      </c>
      <c r="E3175" s="293">
        <v>30</v>
      </c>
      <c r="F3175" s="1057"/>
      <c r="G3175" s="755">
        <f t="shared" ref="G3175:G3213" si="131">E3175*F3175</f>
        <v>0</v>
      </c>
    </row>
    <row r="3176" spans="1:7" ht="38.25">
      <c r="A3176" s="291">
        <v>16.91</v>
      </c>
      <c r="B3176" s="292" t="s">
        <v>1946</v>
      </c>
      <c r="C3176" s="302" t="s">
        <v>921</v>
      </c>
      <c r="D3176" s="293" t="s">
        <v>28</v>
      </c>
      <c r="E3176" s="293">
        <v>100</v>
      </c>
      <c r="F3176" s="1057"/>
      <c r="G3176" s="755">
        <f t="shared" si="131"/>
        <v>0</v>
      </c>
    </row>
    <row r="3177" spans="1:7">
      <c r="A3177" s="300">
        <v>16.920000000000002</v>
      </c>
      <c r="B3177" s="292" t="s">
        <v>1946</v>
      </c>
      <c r="C3177" s="302" t="s">
        <v>922</v>
      </c>
      <c r="D3177" s="293" t="s">
        <v>105</v>
      </c>
      <c r="E3177" s="293">
        <v>2</v>
      </c>
      <c r="F3177" s="1057"/>
      <c r="G3177" s="755">
        <f t="shared" si="131"/>
        <v>0</v>
      </c>
    </row>
    <row r="3178" spans="1:7" ht="38.25">
      <c r="A3178" s="291">
        <v>16.93</v>
      </c>
      <c r="B3178" s="292" t="s">
        <v>1946</v>
      </c>
      <c r="C3178" s="302" t="s">
        <v>923</v>
      </c>
      <c r="D3178" s="293" t="s">
        <v>28</v>
      </c>
      <c r="E3178" s="293">
        <v>270</v>
      </c>
      <c r="F3178" s="1057"/>
      <c r="G3178" s="755">
        <f t="shared" si="131"/>
        <v>0</v>
      </c>
    </row>
    <row r="3179" spans="1:7" ht="38.25">
      <c r="A3179" s="300">
        <v>16.940000000000001</v>
      </c>
      <c r="B3179" s="292" t="s">
        <v>1946</v>
      </c>
      <c r="C3179" s="302" t="s">
        <v>924</v>
      </c>
      <c r="D3179" s="293" t="s">
        <v>28</v>
      </c>
      <c r="E3179" s="293">
        <v>140</v>
      </c>
      <c r="F3179" s="1057"/>
      <c r="G3179" s="755">
        <f t="shared" si="131"/>
        <v>0</v>
      </c>
    </row>
    <row r="3180" spans="1:7" ht="38.25">
      <c r="A3180" s="291">
        <v>16.95</v>
      </c>
      <c r="B3180" s="292" t="s">
        <v>1946</v>
      </c>
      <c r="C3180" s="302" t="s">
        <v>925</v>
      </c>
      <c r="D3180" s="293" t="s">
        <v>28</v>
      </c>
      <c r="E3180" s="293">
        <v>300</v>
      </c>
      <c r="F3180" s="1057"/>
      <c r="G3180" s="755">
        <f t="shared" si="131"/>
        <v>0</v>
      </c>
    </row>
    <row r="3181" spans="1:7">
      <c r="A3181" s="300">
        <v>16.96</v>
      </c>
      <c r="B3181" s="292" t="s">
        <v>1946</v>
      </c>
      <c r="C3181" s="302" t="s">
        <v>926</v>
      </c>
      <c r="D3181" s="293" t="s">
        <v>105</v>
      </c>
      <c r="E3181" s="293">
        <v>1</v>
      </c>
      <c r="F3181" s="1057"/>
      <c r="G3181" s="755">
        <f t="shared" si="131"/>
        <v>0</v>
      </c>
    </row>
    <row r="3182" spans="1:7" ht="15" customHeight="1">
      <c r="A3182" s="291">
        <v>16.97</v>
      </c>
      <c r="B3182" s="292" t="s">
        <v>1946</v>
      </c>
      <c r="C3182" s="302" t="s">
        <v>927</v>
      </c>
      <c r="D3182" s="293" t="s">
        <v>105</v>
      </c>
      <c r="E3182" s="293">
        <v>1</v>
      </c>
      <c r="F3182" s="1057"/>
      <c r="G3182" s="755">
        <f t="shared" si="131"/>
        <v>0</v>
      </c>
    </row>
    <row r="3183" spans="1:7">
      <c r="A3183" s="300">
        <v>16.98</v>
      </c>
      <c r="B3183" s="292" t="s">
        <v>1946</v>
      </c>
      <c r="C3183" s="302" t="s">
        <v>928</v>
      </c>
      <c r="D3183" s="293" t="s">
        <v>105</v>
      </c>
      <c r="E3183" s="293">
        <v>1</v>
      </c>
      <c r="F3183" s="1057"/>
      <c r="G3183" s="755">
        <f t="shared" si="131"/>
        <v>0</v>
      </c>
    </row>
    <row r="3184" spans="1:7" ht="38.25">
      <c r="A3184" s="291">
        <v>16.989999999999998</v>
      </c>
      <c r="B3184" s="292" t="s">
        <v>1946</v>
      </c>
      <c r="C3184" s="302" t="s">
        <v>929</v>
      </c>
      <c r="D3184" s="293" t="s">
        <v>149</v>
      </c>
      <c r="E3184" s="293">
        <v>1</v>
      </c>
      <c r="F3184" s="1057"/>
      <c r="G3184" s="755">
        <f t="shared" si="131"/>
        <v>0</v>
      </c>
    </row>
    <row r="3185" spans="1:7">
      <c r="A3185" s="678">
        <v>16.100000000000001</v>
      </c>
      <c r="B3185" s="292" t="s">
        <v>1946</v>
      </c>
      <c r="C3185" s="302" t="s">
        <v>930</v>
      </c>
      <c r="D3185" s="293" t="s">
        <v>105</v>
      </c>
      <c r="E3185" s="293">
        <v>1</v>
      </c>
      <c r="F3185" s="1057"/>
      <c r="G3185" s="755">
        <f t="shared" si="131"/>
        <v>0</v>
      </c>
    </row>
    <row r="3186" spans="1:7" ht="15" customHeight="1">
      <c r="A3186" s="291">
        <v>16.100999999999999</v>
      </c>
      <c r="B3186" s="292" t="s">
        <v>1946</v>
      </c>
      <c r="C3186" s="302" t="s">
        <v>931</v>
      </c>
      <c r="D3186" s="293" t="s">
        <v>105</v>
      </c>
      <c r="E3186" s="293">
        <v>1</v>
      </c>
      <c r="F3186" s="1057"/>
      <c r="G3186" s="755">
        <f t="shared" si="131"/>
        <v>0</v>
      </c>
    </row>
    <row r="3187" spans="1:7">
      <c r="A3187" s="678">
        <v>16.102</v>
      </c>
      <c r="B3187" s="292" t="s">
        <v>1946</v>
      </c>
      <c r="C3187" s="302" t="s">
        <v>932</v>
      </c>
      <c r="D3187" s="293" t="s">
        <v>28</v>
      </c>
      <c r="E3187" s="293">
        <v>25</v>
      </c>
      <c r="F3187" s="1057"/>
      <c r="G3187" s="755">
        <f t="shared" si="131"/>
        <v>0</v>
      </c>
    </row>
    <row r="3188" spans="1:7">
      <c r="A3188" s="291">
        <v>16.103000000000002</v>
      </c>
      <c r="B3188" s="292" t="s">
        <v>1946</v>
      </c>
      <c r="C3188" s="302" t="s">
        <v>933</v>
      </c>
      <c r="D3188" s="293" t="s">
        <v>105</v>
      </c>
      <c r="E3188" s="293">
        <v>1</v>
      </c>
      <c r="F3188" s="1057"/>
      <c r="G3188" s="755">
        <f t="shared" si="131"/>
        <v>0</v>
      </c>
    </row>
    <row r="3189" spans="1:7" ht="15" customHeight="1">
      <c r="A3189" s="678">
        <v>16.103999999999999</v>
      </c>
      <c r="B3189" s="292" t="s">
        <v>1946</v>
      </c>
      <c r="C3189" s="302" t="s">
        <v>934</v>
      </c>
      <c r="D3189" s="293" t="s">
        <v>105</v>
      </c>
      <c r="E3189" s="293">
        <v>1</v>
      </c>
      <c r="F3189" s="1057"/>
      <c r="G3189" s="755">
        <f t="shared" si="131"/>
        <v>0</v>
      </c>
    </row>
    <row r="3190" spans="1:7">
      <c r="A3190" s="291">
        <v>16.105</v>
      </c>
      <c r="B3190" s="292" t="s">
        <v>1946</v>
      </c>
      <c r="C3190" s="302" t="s">
        <v>935</v>
      </c>
      <c r="D3190" s="293" t="s">
        <v>28</v>
      </c>
      <c r="E3190" s="293">
        <v>16</v>
      </c>
      <c r="F3190" s="1057"/>
      <c r="G3190" s="755">
        <f t="shared" si="131"/>
        <v>0</v>
      </c>
    </row>
    <row r="3191" spans="1:7" ht="25.5">
      <c r="A3191" s="678">
        <v>16.106000000000002</v>
      </c>
      <c r="B3191" s="292" t="s">
        <v>1946</v>
      </c>
      <c r="C3191" s="302" t="s">
        <v>936</v>
      </c>
      <c r="D3191" s="293" t="s">
        <v>28</v>
      </c>
      <c r="E3191" s="293">
        <v>25</v>
      </c>
      <c r="F3191" s="1057"/>
      <c r="G3191" s="755">
        <f t="shared" si="131"/>
        <v>0</v>
      </c>
    </row>
    <row r="3192" spans="1:7" ht="15" customHeight="1">
      <c r="A3192" s="291">
        <v>16.106999999999999</v>
      </c>
      <c r="B3192" s="292" t="s">
        <v>1946</v>
      </c>
      <c r="C3192" s="302" t="s">
        <v>937</v>
      </c>
      <c r="D3192" s="293" t="s">
        <v>28</v>
      </c>
      <c r="E3192" s="293">
        <v>18</v>
      </c>
      <c r="F3192" s="1057"/>
      <c r="G3192" s="755">
        <f t="shared" si="131"/>
        <v>0</v>
      </c>
    </row>
    <row r="3193" spans="1:7" ht="38.25">
      <c r="A3193" s="678">
        <v>16.108000000000001</v>
      </c>
      <c r="B3193" s="292" t="s">
        <v>1946</v>
      </c>
      <c r="C3193" s="302" t="s">
        <v>938</v>
      </c>
      <c r="D3193" s="293" t="s">
        <v>28</v>
      </c>
      <c r="E3193" s="293">
        <v>30</v>
      </c>
      <c r="F3193" s="1057"/>
      <c r="G3193" s="755">
        <f t="shared" si="131"/>
        <v>0</v>
      </c>
    </row>
    <row r="3194" spans="1:7" ht="25.5">
      <c r="A3194" s="291">
        <v>16.109000000000002</v>
      </c>
      <c r="B3194" s="292" t="s">
        <v>1946</v>
      </c>
      <c r="C3194" s="302" t="s">
        <v>939</v>
      </c>
      <c r="D3194" s="293" t="s">
        <v>28</v>
      </c>
      <c r="E3194" s="293">
        <v>180</v>
      </c>
      <c r="F3194" s="1057"/>
      <c r="G3194" s="755">
        <f t="shared" si="131"/>
        <v>0</v>
      </c>
    </row>
    <row r="3195" spans="1:7">
      <c r="A3195" s="678">
        <v>16.11</v>
      </c>
      <c r="B3195" s="292" t="s">
        <v>1946</v>
      </c>
      <c r="C3195" s="302" t="s">
        <v>940</v>
      </c>
      <c r="D3195" s="293" t="s">
        <v>105</v>
      </c>
      <c r="E3195" s="293">
        <v>1</v>
      </c>
      <c r="F3195" s="1057"/>
      <c r="G3195" s="755">
        <f t="shared" si="131"/>
        <v>0</v>
      </c>
    </row>
    <row r="3196" spans="1:7" ht="25.5">
      <c r="A3196" s="291">
        <v>16.111000000000001</v>
      </c>
      <c r="B3196" s="292" t="s">
        <v>1946</v>
      </c>
      <c r="C3196" s="302" t="s">
        <v>941</v>
      </c>
      <c r="D3196" s="293" t="s">
        <v>28</v>
      </c>
      <c r="E3196" s="293">
        <v>1000</v>
      </c>
      <c r="F3196" s="1057"/>
      <c r="G3196" s="755">
        <f t="shared" si="131"/>
        <v>0</v>
      </c>
    </row>
    <row r="3197" spans="1:7">
      <c r="A3197" s="678">
        <v>16.111999999999998</v>
      </c>
      <c r="B3197" s="292" t="s">
        <v>1946</v>
      </c>
      <c r="C3197" s="302" t="s">
        <v>942</v>
      </c>
      <c r="D3197" s="293" t="s">
        <v>105</v>
      </c>
      <c r="E3197" s="293">
        <v>3</v>
      </c>
      <c r="F3197" s="1057"/>
      <c r="G3197" s="755">
        <f t="shared" si="131"/>
        <v>0</v>
      </c>
    </row>
    <row r="3198" spans="1:7" ht="38.25">
      <c r="A3198" s="291">
        <v>16.113</v>
      </c>
      <c r="B3198" s="292" t="s">
        <v>1946</v>
      </c>
      <c r="C3198" s="302" t="s">
        <v>943</v>
      </c>
      <c r="D3198" s="293" t="s">
        <v>28</v>
      </c>
      <c r="E3198" s="293">
        <v>30</v>
      </c>
      <c r="F3198" s="1057"/>
      <c r="G3198" s="755">
        <f t="shared" si="131"/>
        <v>0</v>
      </c>
    </row>
    <row r="3199" spans="1:7" ht="25.5">
      <c r="A3199" s="678">
        <v>16.114000000000001</v>
      </c>
      <c r="B3199" s="292" t="s">
        <v>1946</v>
      </c>
      <c r="C3199" s="302" t="s">
        <v>944</v>
      </c>
      <c r="D3199" s="293" t="s">
        <v>28</v>
      </c>
      <c r="E3199" s="293">
        <v>670</v>
      </c>
      <c r="F3199" s="1057"/>
      <c r="G3199" s="755">
        <f t="shared" si="131"/>
        <v>0</v>
      </c>
    </row>
    <row r="3200" spans="1:7">
      <c r="A3200" s="291">
        <v>16.114999999999998</v>
      </c>
      <c r="B3200" s="292" t="s">
        <v>1946</v>
      </c>
      <c r="C3200" s="302" t="s">
        <v>945</v>
      </c>
      <c r="D3200" s="293" t="s">
        <v>105</v>
      </c>
      <c r="E3200" s="293">
        <v>2</v>
      </c>
      <c r="F3200" s="1057"/>
      <c r="G3200" s="755">
        <f t="shared" si="131"/>
        <v>0</v>
      </c>
    </row>
    <row r="3201" spans="1:7">
      <c r="A3201" s="678">
        <v>16.116</v>
      </c>
      <c r="B3201" s="292" t="s">
        <v>1946</v>
      </c>
      <c r="C3201" s="302" t="s">
        <v>946</v>
      </c>
      <c r="D3201" s="293" t="s">
        <v>105</v>
      </c>
      <c r="E3201" s="293">
        <v>1</v>
      </c>
      <c r="F3201" s="1057"/>
      <c r="G3201" s="755">
        <f t="shared" si="131"/>
        <v>0</v>
      </c>
    </row>
    <row r="3202" spans="1:7" ht="15" customHeight="1">
      <c r="A3202" s="291">
        <v>16.117000000000001</v>
      </c>
      <c r="B3202" s="292" t="s">
        <v>1946</v>
      </c>
      <c r="C3202" s="302" t="s">
        <v>947</v>
      </c>
      <c r="D3202" s="293" t="s">
        <v>105</v>
      </c>
      <c r="E3202" s="293">
        <v>2</v>
      </c>
      <c r="F3202" s="1057"/>
      <c r="G3202" s="755">
        <f t="shared" si="131"/>
        <v>0</v>
      </c>
    </row>
    <row r="3203" spans="1:7" ht="15" customHeight="1">
      <c r="A3203" s="678">
        <v>16.117999999999999</v>
      </c>
      <c r="B3203" s="292" t="s">
        <v>1946</v>
      </c>
      <c r="C3203" s="302" t="s">
        <v>948</v>
      </c>
      <c r="D3203" s="293" t="s">
        <v>105</v>
      </c>
      <c r="E3203" s="293">
        <v>1</v>
      </c>
      <c r="F3203" s="1057"/>
      <c r="G3203" s="755">
        <f t="shared" si="131"/>
        <v>0</v>
      </c>
    </row>
    <row r="3204" spans="1:7" ht="25.5">
      <c r="A3204" s="291">
        <v>16.119</v>
      </c>
      <c r="B3204" s="292" t="s">
        <v>1946</v>
      </c>
      <c r="C3204" s="302" t="s">
        <v>949</v>
      </c>
      <c r="D3204" s="293" t="s">
        <v>28</v>
      </c>
      <c r="E3204" s="293">
        <v>80</v>
      </c>
      <c r="F3204" s="1057"/>
      <c r="G3204" s="755">
        <f t="shared" si="131"/>
        <v>0</v>
      </c>
    </row>
    <row r="3205" spans="1:7" ht="25.5">
      <c r="A3205" s="678">
        <v>16.12</v>
      </c>
      <c r="B3205" s="292" t="s">
        <v>1946</v>
      </c>
      <c r="C3205" s="302" t="s">
        <v>950</v>
      </c>
      <c r="D3205" s="293" t="s">
        <v>28</v>
      </c>
      <c r="E3205" s="293">
        <v>300</v>
      </c>
      <c r="F3205" s="1057"/>
      <c r="G3205" s="755">
        <f t="shared" si="131"/>
        <v>0</v>
      </c>
    </row>
    <row r="3206" spans="1:7" ht="15" customHeight="1">
      <c r="A3206" s="291">
        <v>16.120999999999999</v>
      </c>
      <c r="B3206" s="292" t="s">
        <v>1946</v>
      </c>
      <c r="C3206" s="302" t="s">
        <v>951</v>
      </c>
      <c r="D3206" s="293" t="s">
        <v>28</v>
      </c>
      <c r="E3206" s="293">
        <v>650</v>
      </c>
      <c r="F3206" s="1057"/>
      <c r="G3206" s="755">
        <f t="shared" si="131"/>
        <v>0</v>
      </c>
    </row>
    <row r="3207" spans="1:7">
      <c r="A3207" s="678">
        <v>16.122</v>
      </c>
      <c r="B3207" s="292" t="s">
        <v>1946</v>
      </c>
      <c r="C3207" s="302" t="s">
        <v>952</v>
      </c>
      <c r="D3207" s="293" t="s">
        <v>28</v>
      </c>
      <c r="E3207" s="293">
        <v>650</v>
      </c>
      <c r="F3207" s="1057"/>
      <c r="G3207" s="755">
        <f t="shared" si="131"/>
        <v>0</v>
      </c>
    </row>
    <row r="3208" spans="1:7">
      <c r="A3208" s="291">
        <v>16.122999999999902</v>
      </c>
      <c r="B3208" s="292" t="s">
        <v>1946</v>
      </c>
      <c r="C3208" s="302" t="s">
        <v>945</v>
      </c>
      <c r="D3208" s="293" t="s">
        <v>105</v>
      </c>
      <c r="E3208" s="293">
        <v>6</v>
      </c>
      <c r="F3208" s="1057"/>
      <c r="G3208" s="755">
        <f t="shared" si="131"/>
        <v>0</v>
      </c>
    </row>
    <row r="3209" spans="1:7">
      <c r="A3209" s="678">
        <v>16.123999999999899</v>
      </c>
      <c r="B3209" s="292" t="s">
        <v>1946</v>
      </c>
      <c r="C3209" s="302" t="s">
        <v>953</v>
      </c>
      <c r="D3209" s="293" t="s">
        <v>28</v>
      </c>
      <c r="E3209" s="293">
        <v>650</v>
      </c>
      <c r="F3209" s="1057"/>
      <c r="G3209" s="755">
        <f t="shared" si="131"/>
        <v>0</v>
      </c>
    </row>
    <row r="3210" spans="1:7" ht="25.5">
      <c r="A3210" s="291">
        <v>16.124999999999901</v>
      </c>
      <c r="B3210" s="292" t="s">
        <v>1946</v>
      </c>
      <c r="C3210" s="302" t="s">
        <v>954</v>
      </c>
      <c r="D3210" s="293" t="s">
        <v>28</v>
      </c>
      <c r="E3210" s="293">
        <v>725</v>
      </c>
      <c r="F3210" s="1057"/>
      <c r="G3210" s="755">
        <f t="shared" si="131"/>
        <v>0</v>
      </c>
    </row>
    <row r="3211" spans="1:7" ht="38.25">
      <c r="A3211" s="678">
        <v>16.125999999999902</v>
      </c>
      <c r="B3211" s="292" t="s">
        <v>1946</v>
      </c>
      <c r="C3211" s="302" t="s">
        <v>955</v>
      </c>
      <c r="D3211" s="293" t="s">
        <v>149</v>
      </c>
      <c r="E3211" s="293">
        <v>1</v>
      </c>
      <c r="F3211" s="1057"/>
      <c r="G3211" s="755">
        <f t="shared" si="131"/>
        <v>0</v>
      </c>
    </row>
    <row r="3212" spans="1:7" ht="38.25">
      <c r="A3212" s="291">
        <v>16.126999999999899</v>
      </c>
      <c r="B3212" s="292" t="s">
        <v>1946</v>
      </c>
      <c r="C3212" s="302" t="s">
        <v>956</v>
      </c>
      <c r="D3212" s="293" t="s">
        <v>28</v>
      </c>
      <c r="E3212" s="293">
        <v>850</v>
      </c>
      <c r="F3212" s="1057"/>
      <c r="G3212" s="755">
        <f t="shared" si="131"/>
        <v>0</v>
      </c>
    </row>
    <row r="3213" spans="1:7" ht="45" customHeight="1">
      <c r="A3213" s="678">
        <v>16.127999999999901</v>
      </c>
      <c r="B3213" s="292" t="s">
        <v>1946</v>
      </c>
      <c r="C3213" s="302" t="s">
        <v>957</v>
      </c>
      <c r="D3213" s="293" t="s">
        <v>28</v>
      </c>
      <c r="E3213" s="293">
        <v>8100</v>
      </c>
      <c r="F3213" s="1057"/>
      <c r="G3213" s="755">
        <f t="shared" si="131"/>
        <v>0</v>
      </c>
    </row>
    <row r="3214" spans="1:7" ht="45" customHeight="1">
      <c r="A3214" s="291">
        <v>16.128999999999898</v>
      </c>
      <c r="B3214" s="292" t="s">
        <v>1946</v>
      </c>
      <c r="C3214" s="302" t="s">
        <v>958</v>
      </c>
      <c r="D3214" s="293" t="s">
        <v>28</v>
      </c>
      <c r="E3214" s="293">
        <v>8100</v>
      </c>
      <c r="F3214" s="1057"/>
      <c r="G3214" s="755">
        <f>E3214*F3214</f>
        <v>0</v>
      </c>
    </row>
    <row r="3215" spans="1:7">
      <c r="A3215" s="288">
        <v>5</v>
      </c>
      <c r="B3215" s="295"/>
      <c r="C3215" s="290" t="s">
        <v>959</v>
      </c>
      <c r="D3215" s="295"/>
      <c r="E3215" s="295"/>
      <c r="F3215" s="964" t="s">
        <v>1841</v>
      </c>
      <c r="G3215" s="754">
        <f>SUM(G3216:G3256)</f>
        <v>0</v>
      </c>
    </row>
    <row r="3216" spans="1:7" ht="25.5">
      <c r="A3216" s="678">
        <v>16.13</v>
      </c>
      <c r="B3216" s="292" t="s">
        <v>1946</v>
      </c>
      <c r="C3216" s="315" t="s">
        <v>960</v>
      </c>
      <c r="D3216" s="292" t="s">
        <v>149</v>
      </c>
      <c r="E3216" s="292">
        <v>1</v>
      </c>
      <c r="F3216" s="1055"/>
      <c r="G3216" s="755">
        <f t="shared" ref="G3216:G3255" si="132">E3216*F3216</f>
        <v>0</v>
      </c>
    </row>
    <row r="3217" spans="1:7">
      <c r="A3217" s="678">
        <v>16.131</v>
      </c>
      <c r="B3217" s="292" t="s">
        <v>1946</v>
      </c>
      <c r="C3217" s="315" t="s">
        <v>846</v>
      </c>
      <c r="D3217" s="292" t="s">
        <v>149</v>
      </c>
      <c r="E3217" s="292">
        <v>2</v>
      </c>
      <c r="F3217" s="1055"/>
      <c r="G3217" s="755">
        <f t="shared" si="132"/>
        <v>0</v>
      </c>
    </row>
    <row r="3218" spans="1:7" ht="25.5">
      <c r="A3218" s="678">
        <v>16.132000000000001</v>
      </c>
      <c r="B3218" s="292" t="s">
        <v>1946</v>
      </c>
      <c r="C3218" s="315" t="s">
        <v>847</v>
      </c>
      <c r="D3218" s="292" t="s">
        <v>149</v>
      </c>
      <c r="E3218" s="292">
        <v>1</v>
      </c>
      <c r="F3218" s="1055"/>
      <c r="G3218" s="755">
        <f t="shared" si="132"/>
        <v>0</v>
      </c>
    </row>
    <row r="3219" spans="1:7" ht="25.5">
      <c r="A3219" s="678">
        <v>16.132999999999999</v>
      </c>
      <c r="B3219" s="292" t="s">
        <v>1946</v>
      </c>
      <c r="C3219" s="315" t="s">
        <v>961</v>
      </c>
      <c r="D3219" s="292" t="s">
        <v>149</v>
      </c>
      <c r="E3219" s="292">
        <v>1</v>
      </c>
      <c r="F3219" s="1055"/>
      <c r="G3219" s="755">
        <f t="shared" si="132"/>
        <v>0</v>
      </c>
    </row>
    <row r="3220" spans="1:7" ht="25.5">
      <c r="A3220" s="678">
        <v>16.134</v>
      </c>
      <c r="B3220" s="292" t="s">
        <v>1946</v>
      </c>
      <c r="C3220" s="315" t="s">
        <v>962</v>
      </c>
      <c r="D3220" s="292" t="s">
        <v>149</v>
      </c>
      <c r="E3220" s="292">
        <v>1</v>
      </c>
      <c r="F3220" s="1055"/>
      <c r="G3220" s="755">
        <f t="shared" si="132"/>
        <v>0</v>
      </c>
    </row>
    <row r="3221" spans="1:7" ht="25.5">
      <c r="A3221" s="678">
        <v>16.135000000000002</v>
      </c>
      <c r="B3221" s="292" t="s">
        <v>1946</v>
      </c>
      <c r="C3221" s="315" t="s">
        <v>963</v>
      </c>
      <c r="D3221" s="292" t="s">
        <v>149</v>
      </c>
      <c r="E3221" s="292">
        <v>1</v>
      </c>
      <c r="F3221" s="1055"/>
      <c r="G3221" s="755">
        <f t="shared" si="132"/>
        <v>0</v>
      </c>
    </row>
    <row r="3222" spans="1:7" ht="30" customHeight="1">
      <c r="A3222" s="678">
        <v>16.135999999999999</v>
      </c>
      <c r="B3222" s="292" t="s">
        <v>1946</v>
      </c>
      <c r="C3222" s="302" t="s">
        <v>1930</v>
      </c>
      <c r="D3222" s="293" t="s">
        <v>810</v>
      </c>
      <c r="E3222" s="293">
        <v>1</v>
      </c>
      <c r="F3222" s="1057"/>
      <c r="G3222" s="755">
        <f t="shared" si="132"/>
        <v>0</v>
      </c>
    </row>
    <row r="3223" spans="1:7">
      <c r="A3223" s="678">
        <v>16.137</v>
      </c>
      <c r="B3223" s="292" t="s">
        <v>1946</v>
      </c>
      <c r="C3223" s="302" t="s">
        <v>1870</v>
      </c>
      <c r="D3223" s="293" t="s">
        <v>964</v>
      </c>
      <c r="E3223" s="293">
        <v>1</v>
      </c>
      <c r="F3223" s="1057"/>
      <c r="G3223" s="755">
        <f t="shared" si="132"/>
        <v>0</v>
      </c>
    </row>
    <row r="3224" spans="1:7">
      <c r="A3224" s="678">
        <v>16.138000000000002</v>
      </c>
      <c r="B3224" s="292" t="s">
        <v>1946</v>
      </c>
      <c r="C3224" s="302" t="s">
        <v>1934</v>
      </c>
      <c r="D3224" s="293" t="s">
        <v>810</v>
      </c>
      <c r="E3224" s="293">
        <v>1</v>
      </c>
      <c r="F3224" s="1057"/>
      <c r="G3224" s="756">
        <f t="shared" si="132"/>
        <v>0</v>
      </c>
    </row>
    <row r="3225" spans="1:7" ht="25.5">
      <c r="A3225" s="678">
        <v>16.138999999999999</v>
      </c>
      <c r="B3225" s="292" t="s">
        <v>1946</v>
      </c>
      <c r="C3225" s="302" t="s">
        <v>965</v>
      </c>
      <c r="D3225" s="293" t="s">
        <v>149</v>
      </c>
      <c r="E3225" s="293">
        <v>1</v>
      </c>
      <c r="F3225" s="1057"/>
      <c r="G3225" s="755">
        <f t="shared" si="132"/>
        <v>0</v>
      </c>
    </row>
    <row r="3226" spans="1:7" ht="30" customHeight="1">
      <c r="A3226" s="678">
        <v>16.14</v>
      </c>
      <c r="B3226" s="292" t="s">
        <v>1946</v>
      </c>
      <c r="C3226" s="302" t="s">
        <v>966</v>
      </c>
      <c r="D3226" s="293" t="s">
        <v>149</v>
      </c>
      <c r="E3226" s="293">
        <v>1</v>
      </c>
      <c r="F3226" s="1057"/>
      <c r="G3226" s="755">
        <f t="shared" si="132"/>
        <v>0</v>
      </c>
    </row>
    <row r="3227" spans="1:7" ht="30" customHeight="1">
      <c r="A3227" s="678">
        <v>16.140999999999998</v>
      </c>
      <c r="B3227" s="292" t="s">
        <v>1946</v>
      </c>
      <c r="C3227" s="302" t="s">
        <v>967</v>
      </c>
      <c r="D3227" s="293" t="s">
        <v>149</v>
      </c>
      <c r="E3227" s="293">
        <v>1</v>
      </c>
      <c r="F3227" s="1057"/>
      <c r="G3227" s="755">
        <f t="shared" si="132"/>
        <v>0</v>
      </c>
    </row>
    <row r="3228" spans="1:7" ht="30" customHeight="1">
      <c r="A3228" s="678">
        <v>16.141999999999999</v>
      </c>
      <c r="B3228" s="292" t="s">
        <v>1946</v>
      </c>
      <c r="C3228" s="302" t="s">
        <v>1935</v>
      </c>
      <c r="D3228" s="293" t="s">
        <v>968</v>
      </c>
      <c r="E3228" s="293">
        <v>1</v>
      </c>
      <c r="F3228" s="1057"/>
      <c r="G3228" s="755">
        <f t="shared" si="132"/>
        <v>0</v>
      </c>
    </row>
    <row r="3229" spans="1:7">
      <c r="A3229" s="678">
        <v>16.143000000000001</v>
      </c>
      <c r="B3229" s="292" t="s">
        <v>1946</v>
      </c>
      <c r="C3229" s="302" t="s">
        <v>856</v>
      </c>
      <c r="D3229" s="293" t="s">
        <v>810</v>
      </c>
      <c r="E3229" s="293">
        <v>1</v>
      </c>
      <c r="F3229" s="1057"/>
      <c r="G3229" s="755">
        <f t="shared" si="132"/>
        <v>0</v>
      </c>
    </row>
    <row r="3230" spans="1:7">
      <c r="A3230" s="678">
        <v>16.143999999999998</v>
      </c>
      <c r="B3230" s="292" t="s">
        <v>1946</v>
      </c>
      <c r="C3230" s="302" t="s">
        <v>969</v>
      </c>
      <c r="D3230" s="293" t="s">
        <v>810</v>
      </c>
      <c r="E3230" s="293">
        <v>1</v>
      </c>
      <c r="F3230" s="1057"/>
      <c r="G3230" s="755">
        <f t="shared" si="132"/>
        <v>0</v>
      </c>
    </row>
    <row r="3231" spans="1:7" ht="25.5">
      <c r="A3231" s="678">
        <v>16.145</v>
      </c>
      <c r="B3231" s="292" t="s">
        <v>1946</v>
      </c>
      <c r="C3231" s="302" t="s">
        <v>970</v>
      </c>
      <c r="D3231" s="293" t="s">
        <v>149</v>
      </c>
      <c r="E3231" s="293">
        <v>1</v>
      </c>
      <c r="F3231" s="1057"/>
      <c r="G3231" s="755">
        <f t="shared" si="132"/>
        <v>0</v>
      </c>
    </row>
    <row r="3232" spans="1:7">
      <c r="A3232" s="678">
        <v>16.146000000000001</v>
      </c>
      <c r="B3232" s="292" t="s">
        <v>1946</v>
      </c>
      <c r="C3232" s="302" t="s">
        <v>971</v>
      </c>
      <c r="D3232" s="293" t="s">
        <v>149</v>
      </c>
      <c r="E3232" s="293">
        <v>1</v>
      </c>
      <c r="F3232" s="1057"/>
      <c r="G3232" s="755">
        <f t="shared" si="132"/>
        <v>0</v>
      </c>
    </row>
    <row r="3233" spans="1:7" ht="25.5">
      <c r="A3233" s="678">
        <v>16.146999999999998</v>
      </c>
      <c r="B3233" s="292" t="s">
        <v>1946</v>
      </c>
      <c r="C3233" s="302" t="s">
        <v>972</v>
      </c>
      <c r="D3233" s="293" t="s">
        <v>149</v>
      </c>
      <c r="E3233" s="293">
        <v>1</v>
      </c>
      <c r="F3233" s="1057"/>
      <c r="G3233" s="755">
        <f t="shared" si="132"/>
        <v>0</v>
      </c>
    </row>
    <row r="3234" spans="1:7">
      <c r="A3234" s="678">
        <v>16.148</v>
      </c>
      <c r="B3234" s="292" t="s">
        <v>1946</v>
      </c>
      <c r="C3234" s="302" t="s">
        <v>973</v>
      </c>
      <c r="D3234" s="293" t="s">
        <v>149</v>
      </c>
      <c r="E3234" s="293">
        <v>1</v>
      </c>
      <c r="F3234" s="1057"/>
      <c r="G3234" s="755">
        <f t="shared" si="132"/>
        <v>0</v>
      </c>
    </row>
    <row r="3235" spans="1:7">
      <c r="A3235" s="678">
        <v>16.149000000000001</v>
      </c>
      <c r="B3235" s="292" t="s">
        <v>1946</v>
      </c>
      <c r="C3235" s="302" t="s">
        <v>974</v>
      </c>
      <c r="D3235" s="293" t="s">
        <v>149</v>
      </c>
      <c r="E3235" s="293">
        <v>1</v>
      </c>
      <c r="F3235" s="1057"/>
      <c r="G3235" s="755">
        <f t="shared" si="132"/>
        <v>0</v>
      </c>
    </row>
    <row r="3236" spans="1:7" ht="25.5">
      <c r="A3236" s="678">
        <v>16.149999999999999</v>
      </c>
      <c r="B3236" s="292" t="s">
        <v>1946</v>
      </c>
      <c r="C3236" s="302" t="s">
        <v>883</v>
      </c>
      <c r="D3236" s="293" t="s">
        <v>149</v>
      </c>
      <c r="E3236" s="293">
        <v>1</v>
      </c>
      <c r="F3236" s="1057"/>
      <c r="G3236" s="755">
        <f t="shared" si="132"/>
        <v>0</v>
      </c>
    </row>
    <row r="3237" spans="1:7">
      <c r="A3237" s="678">
        <v>16.151</v>
      </c>
      <c r="B3237" s="292" t="s">
        <v>1946</v>
      </c>
      <c r="C3237" s="302" t="s">
        <v>863</v>
      </c>
      <c r="D3237" s="293" t="s">
        <v>28</v>
      </c>
      <c r="E3237" s="293">
        <v>195</v>
      </c>
      <c r="F3237" s="1057"/>
      <c r="G3237" s="755">
        <f t="shared" si="132"/>
        <v>0</v>
      </c>
    </row>
    <row r="3238" spans="1:7">
      <c r="A3238" s="678">
        <v>16.152000000000001</v>
      </c>
      <c r="B3238" s="292" t="s">
        <v>1946</v>
      </c>
      <c r="C3238" s="302" t="s">
        <v>863</v>
      </c>
      <c r="D3238" s="293" t="s">
        <v>28</v>
      </c>
      <c r="E3238" s="293">
        <v>3</v>
      </c>
      <c r="F3238" s="1057"/>
      <c r="G3238" s="755">
        <f t="shared" si="132"/>
        <v>0</v>
      </c>
    </row>
    <row r="3239" spans="1:7">
      <c r="A3239" s="678">
        <v>16.152999999999999</v>
      </c>
      <c r="B3239" s="292" t="s">
        <v>1946</v>
      </c>
      <c r="C3239" s="302" t="s">
        <v>975</v>
      </c>
      <c r="D3239" s="293" t="s">
        <v>28</v>
      </c>
      <c r="E3239" s="293">
        <v>26</v>
      </c>
      <c r="F3239" s="1057"/>
      <c r="G3239" s="755">
        <f t="shared" si="132"/>
        <v>0</v>
      </c>
    </row>
    <row r="3240" spans="1:7" ht="15" customHeight="1">
      <c r="A3240" s="678">
        <v>16.154</v>
      </c>
      <c r="B3240" s="292" t="s">
        <v>1946</v>
      </c>
      <c r="C3240" s="302" t="s">
        <v>976</v>
      </c>
      <c r="D3240" s="293" t="s">
        <v>105</v>
      </c>
      <c r="E3240" s="293">
        <v>15</v>
      </c>
      <c r="F3240" s="1057"/>
      <c r="G3240" s="755">
        <f t="shared" si="132"/>
        <v>0</v>
      </c>
    </row>
    <row r="3241" spans="1:7" ht="25.5">
      <c r="A3241" s="678">
        <v>16.155000000000001</v>
      </c>
      <c r="B3241" s="292" t="s">
        <v>1946</v>
      </c>
      <c r="C3241" s="302" t="s">
        <v>977</v>
      </c>
      <c r="D3241" s="293" t="s">
        <v>105</v>
      </c>
      <c r="E3241" s="293">
        <v>1</v>
      </c>
      <c r="F3241" s="1057"/>
      <c r="G3241" s="755">
        <f t="shared" si="132"/>
        <v>0</v>
      </c>
    </row>
    <row r="3242" spans="1:7" ht="25.5">
      <c r="A3242" s="678">
        <v>16.155999999999999</v>
      </c>
      <c r="B3242" s="292" t="s">
        <v>1946</v>
      </c>
      <c r="C3242" s="302" t="s">
        <v>978</v>
      </c>
      <c r="D3242" s="293" t="s">
        <v>105</v>
      </c>
      <c r="E3242" s="293">
        <v>1</v>
      </c>
      <c r="F3242" s="1057"/>
      <c r="G3242" s="755">
        <f t="shared" si="132"/>
        <v>0</v>
      </c>
    </row>
    <row r="3243" spans="1:7" ht="15" customHeight="1">
      <c r="A3243" s="678">
        <v>16.157</v>
      </c>
      <c r="B3243" s="292" t="s">
        <v>1946</v>
      </c>
      <c r="C3243" s="302" t="s">
        <v>889</v>
      </c>
      <c r="D3243" s="293" t="s">
        <v>105</v>
      </c>
      <c r="E3243" s="293">
        <v>2</v>
      </c>
      <c r="F3243" s="1057"/>
      <c r="G3243" s="755">
        <f t="shared" si="132"/>
        <v>0</v>
      </c>
    </row>
    <row r="3244" spans="1:7">
      <c r="A3244" s="678">
        <v>16.158000000000001</v>
      </c>
      <c r="B3244" s="292" t="s">
        <v>1946</v>
      </c>
      <c r="C3244" s="302" t="s">
        <v>865</v>
      </c>
      <c r="D3244" s="293" t="s">
        <v>28</v>
      </c>
      <c r="E3244" s="293">
        <v>190</v>
      </c>
      <c r="F3244" s="1057"/>
      <c r="G3244" s="755">
        <f t="shared" si="132"/>
        <v>0</v>
      </c>
    </row>
    <row r="3245" spans="1:7" ht="25.5">
      <c r="A3245" s="678">
        <v>16.158999999999999</v>
      </c>
      <c r="B3245" s="292" t="s">
        <v>1946</v>
      </c>
      <c r="C3245" s="302" t="s">
        <v>979</v>
      </c>
      <c r="D3245" s="293" t="s">
        <v>28</v>
      </c>
      <c r="E3245" s="293">
        <v>140</v>
      </c>
      <c r="F3245" s="1057"/>
      <c r="G3245" s="755">
        <f t="shared" si="132"/>
        <v>0</v>
      </c>
    </row>
    <row r="3246" spans="1:7" ht="25.5">
      <c r="A3246" s="678">
        <v>16.16</v>
      </c>
      <c r="B3246" s="292" t="s">
        <v>1946</v>
      </c>
      <c r="C3246" s="302" t="s">
        <v>980</v>
      </c>
      <c r="D3246" s="293" t="s">
        <v>28</v>
      </c>
      <c r="E3246" s="293">
        <v>140</v>
      </c>
      <c r="F3246" s="1057"/>
      <c r="G3246" s="755">
        <f t="shared" si="132"/>
        <v>0</v>
      </c>
    </row>
    <row r="3247" spans="1:7" ht="25.5">
      <c r="A3247" s="678">
        <v>16.161000000000001</v>
      </c>
      <c r="B3247" s="292" t="s">
        <v>1946</v>
      </c>
      <c r="C3247" s="302" t="s">
        <v>871</v>
      </c>
      <c r="D3247" s="293" t="s">
        <v>28</v>
      </c>
      <c r="E3247" s="293">
        <v>105</v>
      </c>
      <c r="F3247" s="1057"/>
      <c r="G3247" s="755">
        <f t="shared" si="132"/>
        <v>0</v>
      </c>
    </row>
    <row r="3248" spans="1:7" ht="25.5">
      <c r="A3248" s="678">
        <v>16.161999999999999</v>
      </c>
      <c r="B3248" s="292" t="s">
        <v>1946</v>
      </c>
      <c r="C3248" s="302" t="s">
        <v>872</v>
      </c>
      <c r="D3248" s="293" t="s">
        <v>28</v>
      </c>
      <c r="E3248" s="293">
        <v>80</v>
      </c>
      <c r="F3248" s="1057"/>
      <c r="G3248" s="755">
        <f t="shared" si="132"/>
        <v>0</v>
      </c>
    </row>
    <row r="3249" spans="1:7" ht="15" customHeight="1">
      <c r="A3249" s="678">
        <v>16.163</v>
      </c>
      <c r="B3249" s="292" t="s">
        <v>1946</v>
      </c>
      <c r="C3249" s="302" t="s">
        <v>911</v>
      </c>
      <c r="D3249" s="293" t="s">
        <v>981</v>
      </c>
      <c r="E3249" s="293">
        <v>1</v>
      </c>
      <c r="F3249" s="1057"/>
      <c r="G3249" s="755">
        <f t="shared" si="132"/>
        <v>0</v>
      </c>
    </row>
    <row r="3250" spans="1:7" ht="15" customHeight="1">
      <c r="A3250" s="678">
        <v>16.164000000000001</v>
      </c>
      <c r="B3250" s="292" t="s">
        <v>1946</v>
      </c>
      <c r="C3250" s="302" t="s">
        <v>1938</v>
      </c>
      <c r="D3250" s="293" t="s">
        <v>149</v>
      </c>
      <c r="E3250" s="293">
        <v>1</v>
      </c>
      <c r="F3250" s="1057"/>
      <c r="G3250" s="755">
        <f t="shared" si="132"/>
        <v>0</v>
      </c>
    </row>
    <row r="3251" spans="1:7">
      <c r="A3251" s="678">
        <v>16.164999999999999</v>
      </c>
      <c r="B3251" s="292" t="s">
        <v>1946</v>
      </c>
      <c r="C3251" s="302" t="s">
        <v>914</v>
      </c>
      <c r="D3251" s="293" t="s">
        <v>105</v>
      </c>
      <c r="E3251" s="293">
        <v>2</v>
      </c>
      <c r="F3251" s="1057"/>
      <c r="G3251" s="755">
        <f t="shared" si="132"/>
        <v>0</v>
      </c>
    </row>
    <row r="3252" spans="1:7">
      <c r="A3252" s="678">
        <v>16.166</v>
      </c>
      <c r="B3252" s="292" t="s">
        <v>1946</v>
      </c>
      <c r="C3252" s="302" t="s">
        <v>1940</v>
      </c>
      <c r="D3252" s="293" t="s">
        <v>105</v>
      </c>
      <c r="E3252" s="293">
        <v>2</v>
      </c>
      <c r="F3252" s="1057"/>
      <c r="G3252" s="755">
        <f t="shared" si="132"/>
        <v>0</v>
      </c>
    </row>
    <row r="3253" spans="1:7" ht="25.5">
      <c r="A3253" s="678">
        <v>16.167000000000002</v>
      </c>
      <c r="B3253" s="292" t="s">
        <v>1946</v>
      </c>
      <c r="C3253" s="302" t="s">
        <v>982</v>
      </c>
      <c r="D3253" s="293" t="s">
        <v>105</v>
      </c>
      <c r="E3253" s="293">
        <v>6</v>
      </c>
      <c r="F3253" s="1057"/>
      <c r="G3253" s="755">
        <f t="shared" si="132"/>
        <v>0</v>
      </c>
    </row>
    <row r="3254" spans="1:7" ht="25.5">
      <c r="A3254" s="1275">
        <v>16.167999999999999</v>
      </c>
      <c r="B3254" s="1158" t="s">
        <v>1946</v>
      </c>
      <c r="C3254" s="1106" t="s">
        <v>912</v>
      </c>
      <c r="D3254" s="1162" t="s">
        <v>149</v>
      </c>
      <c r="E3254" s="1162">
        <v>2</v>
      </c>
      <c r="F3254" s="1057"/>
      <c r="G3254" s="755">
        <f t="shared" si="132"/>
        <v>0</v>
      </c>
    </row>
    <row r="3255" spans="1:7" ht="25.5">
      <c r="A3255" s="1275">
        <v>16.169</v>
      </c>
      <c r="B3255" s="1158" t="s">
        <v>1946</v>
      </c>
      <c r="C3255" s="1106" t="s">
        <v>2050</v>
      </c>
      <c r="D3255" s="1162" t="s">
        <v>149</v>
      </c>
      <c r="E3255" s="1162">
        <v>4</v>
      </c>
      <c r="F3255" s="1057"/>
      <c r="G3255" s="755">
        <f t="shared" si="132"/>
        <v>0</v>
      </c>
    </row>
    <row r="3256" spans="1:7">
      <c r="A3256" s="678">
        <v>16.170000000000002</v>
      </c>
      <c r="B3256" s="292" t="s">
        <v>1946</v>
      </c>
      <c r="C3256" s="302" t="s">
        <v>916</v>
      </c>
      <c r="D3256" s="293" t="s">
        <v>149</v>
      </c>
      <c r="E3256" s="293">
        <v>1</v>
      </c>
      <c r="F3256" s="1057"/>
      <c r="G3256" s="755">
        <f>E3256*F3256</f>
        <v>0</v>
      </c>
    </row>
    <row r="3257" spans="1:7">
      <c r="A3257" s="288">
        <v>6</v>
      </c>
      <c r="B3257" s="289"/>
      <c r="C3257" s="290" t="s">
        <v>983</v>
      </c>
      <c r="D3257" s="295"/>
      <c r="E3257" s="295"/>
      <c r="F3257" s="964" t="s">
        <v>1841</v>
      </c>
      <c r="G3257" s="754">
        <f>SUM(G3258:G3269)</f>
        <v>0</v>
      </c>
    </row>
    <row r="3258" spans="1:7" ht="25.5">
      <c r="A3258" s="678">
        <v>16.170999999999999</v>
      </c>
      <c r="B3258" s="292" t="s">
        <v>1946</v>
      </c>
      <c r="C3258" s="315" t="s">
        <v>984</v>
      </c>
      <c r="D3258" s="292" t="s">
        <v>149</v>
      </c>
      <c r="E3258" s="292">
        <v>1</v>
      </c>
      <c r="F3258" s="1055"/>
      <c r="G3258" s="755">
        <f t="shared" ref="G3258:G3268" si="133">E3258*F3258</f>
        <v>0</v>
      </c>
    </row>
    <row r="3259" spans="1:7" ht="25.5">
      <c r="A3259" s="678">
        <v>16.172000000000001</v>
      </c>
      <c r="B3259" s="292" t="s">
        <v>1946</v>
      </c>
      <c r="C3259" s="315" t="s">
        <v>985</v>
      </c>
      <c r="D3259" s="292" t="s">
        <v>149</v>
      </c>
      <c r="E3259" s="292">
        <v>1</v>
      </c>
      <c r="F3259" s="1055"/>
      <c r="G3259" s="755">
        <f t="shared" si="133"/>
        <v>0</v>
      </c>
    </row>
    <row r="3260" spans="1:7">
      <c r="A3260" s="678">
        <v>16.172999999999998</v>
      </c>
      <c r="B3260" s="292" t="s">
        <v>1946</v>
      </c>
      <c r="C3260" s="302" t="s">
        <v>986</v>
      </c>
      <c r="D3260" s="293" t="s">
        <v>149</v>
      </c>
      <c r="E3260" s="293">
        <v>1</v>
      </c>
      <c r="F3260" s="1057"/>
      <c r="G3260" s="755">
        <f t="shared" si="133"/>
        <v>0</v>
      </c>
    </row>
    <row r="3261" spans="1:7">
      <c r="A3261" s="678">
        <v>16.173999999999999</v>
      </c>
      <c r="B3261" s="292" t="s">
        <v>1946</v>
      </c>
      <c r="C3261" s="302" t="s">
        <v>836</v>
      </c>
      <c r="D3261" s="293" t="s">
        <v>149</v>
      </c>
      <c r="E3261" s="293">
        <v>1</v>
      </c>
      <c r="F3261" s="1057"/>
      <c r="G3261" s="755">
        <f t="shared" si="133"/>
        <v>0</v>
      </c>
    </row>
    <row r="3262" spans="1:7" ht="25.5">
      <c r="A3262" s="678">
        <v>16.175000000000001</v>
      </c>
      <c r="B3262" s="292" t="s">
        <v>1946</v>
      </c>
      <c r="C3262" s="302" t="s">
        <v>987</v>
      </c>
      <c r="D3262" s="293" t="s">
        <v>149</v>
      </c>
      <c r="E3262" s="293">
        <v>1</v>
      </c>
      <c r="F3262" s="1057"/>
      <c r="G3262" s="755">
        <f t="shared" si="133"/>
        <v>0</v>
      </c>
    </row>
    <row r="3263" spans="1:7">
      <c r="A3263" s="678">
        <v>16.175999999999998</v>
      </c>
      <c r="B3263" s="292" t="s">
        <v>1946</v>
      </c>
      <c r="C3263" s="302" t="s">
        <v>988</v>
      </c>
      <c r="D3263" s="293" t="s">
        <v>149</v>
      </c>
      <c r="E3263" s="293">
        <v>1</v>
      </c>
      <c r="F3263" s="1057"/>
      <c r="G3263" s="755">
        <f t="shared" si="133"/>
        <v>0</v>
      </c>
    </row>
    <row r="3264" spans="1:7">
      <c r="A3264" s="678">
        <v>16.177</v>
      </c>
      <c r="B3264" s="292" t="s">
        <v>1946</v>
      </c>
      <c r="C3264" s="302" t="s">
        <v>1939</v>
      </c>
      <c r="D3264" s="293" t="s">
        <v>149</v>
      </c>
      <c r="E3264" s="293">
        <v>1</v>
      </c>
      <c r="F3264" s="1057"/>
      <c r="G3264" s="755">
        <f t="shared" si="133"/>
        <v>0</v>
      </c>
    </row>
    <row r="3265" spans="1:7">
      <c r="A3265" s="678">
        <v>16.178000000000001</v>
      </c>
      <c r="B3265" s="292" t="s">
        <v>1946</v>
      </c>
      <c r="C3265" s="302" t="s">
        <v>989</v>
      </c>
      <c r="D3265" s="293" t="s">
        <v>149</v>
      </c>
      <c r="E3265" s="293">
        <v>1</v>
      </c>
      <c r="F3265" s="1057"/>
      <c r="G3265" s="755">
        <f t="shared" si="133"/>
        <v>0</v>
      </c>
    </row>
    <row r="3266" spans="1:7">
      <c r="A3266" s="678">
        <v>16.178999999999998</v>
      </c>
      <c r="B3266" s="292" t="s">
        <v>1946</v>
      </c>
      <c r="C3266" s="302" t="s">
        <v>990</v>
      </c>
      <c r="D3266" s="293" t="s">
        <v>149</v>
      </c>
      <c r="E3266" s="293">
        <v>1</v>
      </c>
      <c r="F3266" s="1057"/>
      <c r="G3266" s="755">
        <f t="shared" si="133"/>
        <v>0</v>
      </c>
    </row>
    <row r="3267" spans="1:7">
      <c r="A3267" s="678">
        <v>16.18</v>
      </c>
      <c r="B3267" s="292" t="s">
        <v>1946</v>
      </c>
      <c r="C3267" s="302" t="s">
        <v>991</v>
      </c>
      <c r="D3267" s="293" t="s">
        <v>28</v>
      </c>
      <c r="E3267" s="174">
        <v>50</v>
      </c>
      <c r="F3267" s="1057"/>
      <c r="G3267" s="755">
        <f t="shared" si="133"/>
        <v>0</v>
      </c>
    </row>
    <row r="3268" spans="1:7">
      <c r="A3268" s="678">
        <v>16.181000000000001</v>
      </c>
      <c r="B3268" s="292" t="s">
        <v>1946</v>
      </c>
      <c r="C3268" s="302" t="s">
        <v>1936</v>
      </c>
      <c r="D3268" s="293" t="s">
        <v>149</v>
      </c>
      <c r="E3268" s="293">
        <v>1</v>
      </c>
      <c r="F3268" s="1057"/>
      <c r="G3268" s="755">
        <f t="shared" si="133"/>
        <v>0</v>
      </c>
    </row>
    <row r="3269" spans="1:7">
      <c r="A3269" s="678">
        <v>16.181999999999999</v>
      </c>
      <c r="B3269" s="292" t="s">
        <v>1946</v>
      </c>
      <c r="C3269" s="302" t="s">
        <v>1937</v>
      </c>
      <c r="D3269" s="293" t="s">
        <v>149</v>
      </c>
      <c r="E3269" s="293">
        <v>1</v>
      </c>
      <c r="F3269" s="1057"/>
      <c r="G3269" s="755">
        <f>E3269*F3269</f>
        <v>0</v>
      </c>
    </row>
    <row r="3270" spans="1:7">
      <c r="A3270" s="288">
        <v>7</v>
      </c>
      <c r="B3270" s="295"/>
      <c r="C3270" s="290" t="s">
        <v>992</v>
      </c>
      <c r="D3270" s="295"/>
      <c r="E3270" s="295"/>
      <c r="F3270" s="964" t="s">
        <v>1841</v>
      </c>
      <c r="G3270" s="754">
        <f>G3271</f>
        <v>0</v>
      </c>
    </row>
    <row r="3271" spans="1:7">
      <c r="A3271" s="291">
        <v>16.183</v>
      </c>
      <c r="B3271" s="292" t="s">
        <v>1946</v>
      </c>
      <c r="C3271" s="315" t="s">
        <v>992</v>
      </c>
      <c r="D3271" s="292" t="s">
        <v>149</v>
      </c>
      <c r="E3271" s="292">
        <v>1</v>
      </c>
      <c r="F3271" s="1055"/>
      <c r="G3271" s="755">
        <f>E3271*F3271</f>
        <v>0</v>
      </c>
    </row>
    <row r="3272" spans="1:7">
      <c r="A3272" s="288">
        <v>8</v>
      </c>
      <c r="B3272" s="289"/>
      <c r="C3272" s="290" t="s">
        <v>993</v>
      </c>
      <c r="D3272" s="289"/>
      <c r="E3272" s="671"/>
      <c r="F3272" s="963" t="s">
        <v>1841</v>
      </c>
      <c r="G3272" s="754">
        <f>SUM(G3273:G3332)</f>
        <v>0</v>
      </c>
    </row>
    <row r="3273" spans="1:7" ht="25.5">
      <c r="A3273" s="291">
        <v>16.184000000000001</v>
      </c>
      <c r="B3273" s="292" t="s">
        <v>1946</v>
      </c>
      <c r="C3273" s="302" t="s">
        <v>994</v>
      </c>
      <c r="D3273" s="293" t="s">
        <v>28</v>
      </c>
      <c r="E3273" s="293">
        <v>18</v>
      </c>
      <c r="F3273" s="1057"/>
      <c r="G3273" s="755">
        <f>E3273*F3273</f>
        <v>0</v>
      </c>
    </row>
    <row r="3274" spans="1:7" ht="25.5">
      <c r="A3274" s="291">
        <v>16.184999999999999</v>
      </c>
      <c r="B3274" s="292" t="s">
        <v>1946</v>
      </c>
      <c r="C3274" s="302" t="s">
        <v>995</v>
      </c>
      <c r="D3274" s="293" t="s">
        <v>28</v>
      </c>
      <c r="E3274" s="293">
        <v>35</v>
      </c>
      <c r="F3274" s="1057"/>
      <c r="G3274" s="755">
        <f t="shared" ref="G3274:G3332" si="134">E3274*F3274</f>
        <v>0</v>
      </c>
    </row>
    <row r="3275" spans="1:7" ht="25.5">
      <c r="A3275" s="291">
        <v>16.186</v>
      </c>
      <c r="B3275" s="292" t="s">
        <v>1946</v>
      </c>
      <c r="C3275" s="302" t="s">
        <v>996</v>
      </c>
      <c r="D3275" s="293" t="s">
        <v>28</v>
      </c>
      <c r="E3275" s="293">
        <v>23</v>
      </c>
      <c r="F3275" s="1057"/>
      <c r="G3275" s="755">
        <f t="shared" si="134"/>
        <v>0</v>
      </c>
    </row>
    <row r="3276" spans="1:7" ht="25.5">
      <c r="A3276" s="291">
        <v>16.187000000000001</v>
      </c>
      <c r="B3276" s="292" t="s">
        <v>1946</v>
      </c>
      <c r="C3276" s="302" t="s">
        <v>997</v>
      </c>
      <c r="D3276" s="293" t="s">
        <v>28</v>
      </c>
      <c r="E3276" s="293">
        <v>9</v>
      </c>
      <c r="F3276" s="1057"/>
      <c r="G3276" s="755">
        <f t="shared" si="134"/>
        <v>0</v>
      </c>
    </row>
    <row r="3277" spans="1:7" ht="25.5">
      <c r="A3277" s="291">
        <v>16.187999999999999</v>
      </c>
      <c r="B3277" s="292" t="s">
        <v>1946</v>
      </c>
      <c r="C3277" s="302" t="s">
        <v>998</v>
      </c>
      <c r="D3277" s="293" t="s">
        <v>28</v>
      </c>
      <c r="E3277" s="293">
        <v>6</v>
      </c>
      <c r="F3277" s="1057"/>
      <c r="G3277" s="755">
        <f t="shared" si="134"/>
        <v>0</v>
      </c>
    </row>
    <row r="3278" spans="1:7">
      <c r="A3278" s="291">
        <v>16.189</v>
      </c>
      <c r="B3278" s="292" t="s">
        <v>1946</v>
      </c>
      <c r="C3278" s="302" t="s">
        <v>862</v>
      </c>
      <c r="D3278" s="293" t="s">
        <v>28</v>
      </c>
      <c r="E3278" s="293">
        <v>10</v>
      </c>
      <c r="F3278" s="1057"/>
      <c r="G3278" s="755">
        <f t="shared" si="134"/>
        <v>0</v>
      </c>
    </row>
    <row r="3279" spans="1:7">
      <c r="A3279" s="678">
        <v>16.190000000000001</v>
      </c>
      <c r="B3279" s="292" t="s">
        <v>1946</v>
      </c>
      <c r="C3279" s="302" t="s">
        <v>999</v>
      </c>
      <c r="D3279" s="293" t="s">
        <v>28</v>
      </c>
      <c r="E3279" s="293">
        <v>15</v>
      </c>
      <c r="F3279" s="1057"/>
      <c r="G3279" s="755">
        <f t="shared" si="134"/>
        <v>0</v>
      </c>
    </row>
    <row r="3280" spans="1:7" ht="15" customHeight="1">
      <c r="A3280" s="291">
        <v>16.190999999999999</v>
      </c>
      <c r="B3280" s="292" t="s">
        <v>1946</v>
      </c>
      <c r="C3280" s="302" t="s">
        <v>1000</v>
      </c>
      <c r="D3280" s="293" t="s">
        <v>810</v>
      </c>
      <c r="E3280" s="293">
        <v>3</v>
      </c>
      <c r="F3280" s="1057"/>
      <c r="G3280" s="755">
        <f t="shared" si="134"/>
        <v>0</v>
      </c>
    </row>
    <row r="3281" spans="1:7" ht="30" customHeight="1">
      <c r="A3281" s="291">
        <v>16.192</v>
      </c>
      <c r="B3281" s="292" t="s">
        <v>1946</v>
      </c>
      <c r="C3281" s="302" t="s">
        <v>1001</v>
      </c>
      <c r="D3281" s="293" t="s">
        <v>28</v>
      </c>
      <c r="E3281" s="293">
        <v>35</v>
      </c>
      <c r="F3281" s="1057"/>
      <c r="G3281" s="755">
        <f t="shared" si="134"/>
        <v>0</v>
      </c>
    </row>
    <row r="3282" spans="1:7" ht="30" customHeight="1">
      <c r="A3282" s="291">
        <v>16.193000000000001</v>
      </c>
      <c r="B3282" s="292" t="s">
        <v>1946</v>
      </c>
      <c r="C3282" s="302" t="s">
        <v>1002</v>
      </c>
      <c r="D3282" s="293" t="s">
        <v>28</v>
      </c>
      <c r="E3282" s="293">
        <v>35</v>
      </c>
      <c r="F3282" s="1057"/>
      <c r="G3282" s="755">
        <f t="shared" si="134"/>
        <v>0</v>
      </c>
    </row>
    <row r="3283" spans="1:7" ht="30" customHeight="1">
      <c r="A3283" s="291">
        <v>16.193999999999999</v>
      </c>
      <c r="B3283" s="292" t="s">
        <v>1946</v>
      </c>
      <c r="C3283" s="302" t="s">
        <v>1003</v>
      </c>
      <c r="D3283" s="293" t="s">
        <v>28</v>
      </c>
      <c r="E3283" s="293">
        <v>35</v>
      </c>
      <c r="F3283" s="1057"/>
      <c r="G3283" s="755">
        <f t="shared" si="134"/>
        <v>0</v>
      </c>
    </row>
    <row r="3284" spans="1:7">
      <c r="A3284" s="291">
        <v>16.195</v>
      </c>
      <c r="B3284" s="292" t="s">
        <v>1946</v>
      </c>
      <c r="C3284" s="302" t="s">
        <v>1004</v>
      </c>
      <c r="D3284" s="293" t="s">
        <v>28</v>
      </c>
      <c r="E3284" s="293">
        <v>25</v>
      </c>
      <c r="F3284" s="1057"/>
      <c r="G3284" s="755">
        <f t="shared" si="134"/>
        <v>0</v>
      </c>
    </row>
    <row r="3285" spans="1:7">
      <c r="A3285" s="291">
        <v>16.196000000000002</v>
      </c>
      <c r="B3285" s="292" t="s">
        <v>1946</v>
      </c>
      <c r="C3285" s="315" t="s">
        <v>1005</v>
      </c>
      <c r="D3285" s="293" t="s">
        <v>28</v>
      </c>
      <c r="E3285" s="292">
        <v>8</v>
      </c>
      <c r="F3285" s="1055"/>
      <c r="G3285" s="755">
        <f t="shared" si="134"/>
        <v>0</v>
      </c>
    </row>
    <row r="3286" spans="1:7" ht="15" customHeight="1">
      <c r="A3286" s="291">
        <v>16.196999999999999</v>
      </c>
      <c r="B3286" s="292" t="s">
        <v>1946</v>
      </c>
      <c r="C3286" s="302" t="s">
        <v>1006</v>
      </c>
      <c r="D3286" s="293" t="s">
        <v>28</v>
      </c>
      <c r="E3286" s="293">
        <v>135</v>
      </c>
      <c r="F3286" s="1057"/>
      <c r="G3286" s="755">
        <f t="shared" si="134"/>
        <v>0</v>
      </c>
    </row>
    <row r="3287" spans="1:7" ht="25.5">
      <c r="A3287" s="291">
        <v>16.198</v>
      </c>
      <c r="B3287" s="292" t="s">
        <v>1946</v>
      </c>
      <c r="C3287" s="302" t="s">
        <v>1007</v>
      </c>
      <c r="D3287" s="293" t="s">
        <v>28</v>
      </c>
      <c r="E3287" s="293">
        <v>140</v>
      </c>
      <c r="F3287" s="1057"/>
      <c r="G3287" s="755">
        <f t="shared" si="134"/>
        <v>0</v>
      </c>
    </row>
    <row r="3288" spans="1:7">
      <c r="A3288" s="291">
        <v>16.199000000000002</v>
      </c>
      <c r="B3288" s="292" t="s">
        <v>1946</v>
      </c>
      <c r="C3288" s="302" t="s">
        <v>1008</v>
      </c>
      <c r="D3288" s="293" t="s">
        <v>28</v>
      </c>
      <c r="E3288" s="293">
        <v>110</v>
      </c>
      <c r="F3288" s="1057"/>
      <c r="G3288" s="755">
        <f t="shared" si="134"/>
        <v>0</v>
      </c>
    </row>
    <row r="3289" spans="1:7">
      <c r="A3289" s="678">
        <v>16.2</v>
      </c>
      <c r="B3289" s="292" t="s">
        <v>1946</v>
      </c>
      <c r="C3289" s="302" t="s">
        <v>1009</v>
      </c>
      <c r="D3289" s="293" t="s">
        <v>1010</v>
      </c>
      <c r="E3289" s="293">
        <v>2</v>
      </c>
      <c r="F3289" s="1057"/>
      <c r="G3289" s="755">
        <f t="shared" si="134"/>
        <v>0</v>
      </c>
    </row>
    <row r="3290" spans="1:7">
      <c r="A3290" s="291">
        <v>16.201000000000001</v>
      </c>
      <c r="B3290" s="292" t="s">
        <v>1946</v>
      </c>
      <c r="C3290" s="302" t="s">
        <v>1011</v>
      </c>
      <c r="D3290" s="293" t="s">
        <v>105</v>
      </c>
      <c r="E3290" s="293">
        <v>3</v>
      </c>
      <c r="F3290" s="1057"/>
      <c r="G3290" s="755">
        <f t="shared" si="134"/>
        <v>0</v>
      </c>
    </row>
    <row r="3291" spans="1:7" ht="25.5">
      <c r="A3291" s="291">
        <v>16.202000000000002</v>
      </c>
      <c r="B3291" s="292" t="s">
        <v>1946</v>
      </c>
      <c r="C3291" s="302" t="s">
        <v>1012</v>
      </c>
      <c r="D3291" s="293" t="s">
        <v>28</v>
      </c>
      <c r="E3291" s="293">
        <v>31</v>
      </c>
      <c r="F3291" s="1057"/>
      <c r="G3291" s="755">
        <f t="shared" si="134"/>
        <v>0</v>
      </c>
    </row>
    <row r="3292" spans="1:7" ht="25.5">
      <c r="A3292" s="291">
        <v>16.202999999999999</v>
      </c>
      <c r="B3292" s="292" t="s">
        <v>1946</v>
      </c>
      <c r="C3292" s="302" t="s">
        <v>1013</v>
      </c>
      <c r="D3292" s="293" t="s">
        <v>28</v>
      </c>
      <c r="E3292" s="293">
        <v>5</v>
      </c>
      <c r="F3292" s="1057"/>
      <c r="G3292" s="755">
        <f t="shared" si="134"/>
        <v>0</v>
      </c>
    </row>
    <row r="3293" spans="1:7" ht="15" customHeight="1">
      <c r="A3293" s="291">
        <v>16.204000000000001</v>
      </c>
      <c r="B3293" s="292" t="s">
        <v>1946</v>
      </c>
      <c r="C3293" s="302" t="s">
        <v>1014</v>
      </c>
      <c r="D3293" s="293" t="s">
        <v>28</v>
      </c>
      <c r="E3293" s="293">
        <v>13</v>
      </c>
      <c r="F3293" s="1057"/>
      <c r="G3293" s="755">
        <f t="shared" si="134"/>
        <v>0</v>
      </c>
    </row>
    <row r="3294" spans="1:7">
      <c r="A3294" s="291">
        <v>16.204999999999998</v>
      </c>
      <c r="B3294" s="292" t="s">
        <v>1946</v>
      </c>
      <c r="C3294" s="302" t="s">
        <v>1015</v>
      </c>
      <c r="D3294" s="293" t="s">
        <v>28</v>
      </c>
      <c r="E3294" s="293">
        <v>600</v>
      </c>
      <c r="F3294" s="1057"/>
      <c r="G3294" s="755">
        <f t="shared" si="134"/>
        <v>0</v>
      </c>
    </row>
    <row r="3295" spans="1:7" ht="25.5">
      <c r="A3295" s="291">
        <v>16.2059999999999</v>
      </c>
      <c r="B3295" s="292" t="s">
        <v>1946</v>
      </c>
      <c r="C3295" s="302" t="s">
        <v>1016</v>
      </c>
      <c r="D3295" s="293" t="s">
        <v>28</v>
      </c>
      <c r="E3295" s="293">
        <v>650</v>
      </c>
      <c r="F3295" s="1057"/>
      <c r="G3295" s="755">
        <f t="shared" si="134"/>
        <v>0</v>
      </c>
    </row>
    <row r="3296" spans="1:7">
      <c r="A3296" s="291">
        <v>16.206999999999901</v>
      </c>
      <c r="B3296" s="292" t="s">
        <v>1946</v>
      </c>
      <c r="C3296" s="315" t="s">
        <v>1017</v>
      </c>
      <c r="D3296" s="292" t="s">
        <v>28</v>
      </c>
      <c r="E3296" s="292">
        <v>650</v>
      </c>
      <c r="F3296" s="1055"/>
      <c r="G3296" s="755">
        <f t="shared" si="134"/>
        <v>0</v>
      </c>
    </row>
    <row r="3297" spans="1:7" ht="25.5">
      <c r="A3297" s="291">
        <v>16.207999999999899</v>
      </c>
      <c r="B3297" s="292" t="s">
        <v>1946</v>
      </c>
      <c r="C3297" s="302" t="s">
        <v>1018</v>
      </c>
      <c r="D3297" s="293" t="s">
        <v>28</v>
      </c>
      <c r="E3297" s="293">
        <v>10</v>
      </c>
      <c r="F3297" s="1057"/>
      <c r="G3297" s="755">
        <f t="shared" si="134"/>
        <v>0</v>
      </c>
    </row>
    <row r="3298" spans="1:7" ht="25.5">
      <c r="A3298" s="291">
        <v>16.2089999999999</v>
      </c>
      <c r="B3298" s="292" t="s">
        <v>1946</v>
      </c>
      <c r="C3298" s="302" t="s">
        <v>1019</v>
      </c>
      <c r="D3298" s="293" t="s">
        <v>28</v>
      </c>
      <c r="E3298" s="293">
        <v>40</v>
      </c>
      <c r="F3298" s="1057"/>
      <c r="G3298" s="755">
        <f t="shared" si="134"/>
        <v>0</v>
      </c>
    </row>
    <row r="3299" spans="1:7">
      <c r="A3299" s="678">
        <v>16.209999999999901</v>
      </c>
      <c r="B3299" s="292" t="s">
        <v>1946</v>
      </c>
      <c r="C3299" s="302" t="s">
        <v>1011</v>
      </c>
      <c r="D3299" s="293" t="s">
        <v>1010</v>
      </c>
      <c r="E3299" s="293">
        <v>1</v>
      </c>
      <c r="F3299" s="1057"/>
      <c r="G3299" s="755">
        <f t="shared" si="134"/>
        <v>0</v>
      </c>
    </row>
    <row r="3300" spans="1:7">
      <c r="A3300" s="291">
        <v>16.210999999999899</v>
      </c>
      <c r="B3300" s="292" t="s">
        <v>1946</v>
      </c>
      <c r="C3300" s="302" t="s">
        <v>1020</v>
      </c>
      <c r="D3300" s="293" t="s">
        <v>28</v>
      </c>
      <c r="E3300" s="293">
        <v>15</v>
      </c>
      <c r="F3300" s="1057"/>
      <c r="G3300" s="755">
        <f t="shared" si="134"/>
        <v>0</v>
      </c>
    </row>
    <row r="3301" spans="1:7" ht="30" customHeight="1">
      <c r="A3301" s="291">
        <v>16.2119999999999</v>
      </c>
      <c r="B3301" s="292" t="s">
        <v>1946</v>
      </c>
      <c r="C3301" s="302" t="s">
        <v>1021</v>
      </c>
      <c r="D3301" s="293" t="s">
        <v>28</v>
      </c>
      <c r="E3301" s="293">
        <v>20</v>
      </c>
      <c r="F3301" s="1057"/>
      <c r="G3301" s="755">
        <f t="shared" si="134"/>
        <v>0</v>
      </c>
    </row>
    <row r="3302" spans="1:7">
      <c r="A3302" s="291">
        <v>16.212999999999901</v>
      </c>
      <c r="B3302" s="292" t="s">
        <v>1946</v>
      </c>
      <c r="C3302" s="302" t="s">
        <v>1015</v>
      </c>
      <c r="D3302" s="293" t="s">
        <v>28</v>
      </c>
      <c r="E3302" s="293">
        <v>1100</v>
      </c>
      <c r="F3302" s="1057"/>
      <c r="G3302" s="755">
        <f t="shared" si="134"/>
        <v>0</v>
      </c>
    </row>
    <row r="3303" spans="1:7" ht="25.5">
      <c r="A3303" s="291">
        <v>16.213999999999899</v>
      </c>
      <c r="B3303" s="292" t="s">
        <v>1946</v>
      </c>
      <c r="C3303" s="302" t="s">
        <v>1016</v>
      </c>
      <c r="D3303" s="293" t="s">
        <v>28</v>
      </c>
      <c r="E3303" s="293">
        <v>1200</v>
      </c>
      <c r="F3303" s="1057"/>
      <c r="G3303" s="755">
        <f t="shared" si="134"/>
        <v>0</v>
      </c>
    </row>
    <row r="3304" spans="1:7">
      <c r="A3304" s="291">
        <v>16.2149999999999</v>
      </c>
      <c r="B3304" s="292" t="s">
        <v>1946</v>
      </c>
      <c r="C3304" s="302" t="s">
        <v>1022</v>
      </c>
      <c r="D3304" s="293" t="s">
        <v>28</v>
      </c>
      <c r="E3304" s="293">
        <v>1100</v>
      </c>
      <c r="F3304" s="1057"/>
      <c r="G3304" s="755">
        <f t="shared" si="134"/>
        <v>0</v>
      </c>
    </row>
    <row r="3305" spans="1:7" ht="25.5">
      <c r="A3305" s="291">
        <v>16.215999999999902</v>
      </c>
      <c r="B3305" s="292" t="s">
        <v>1946</v>
      </c>
      <c r="C3305" s="302" t="s">
        <v>1023</v>
      </c>
      <c r="D3305" s="293" t="s">
        <v>28</v>
      </c>
      <c r="E3305" s="293">
        <v>15</v>
      </c>
      <c r="F3305" s="1057"/>
      <c r="G3305" s="755">
        <f t="shared" si="134"/>
        <v>0</v>
      </c>
    </row>
    <row r="3306" spans="1:7" ht="38.25">
      <c r="A3306" s="291">
        <v>16.216999999999899</v>
      </c>
      <c r="B3306" s="292" t="s">
        <v>1946</v>
      </c>
      <c r="C3306" s="302" t="s">
        <v>1726</v>
      </c>
      <c r="D3306" s="293" t="s">
        <v>32</v>
      </c>
      <c r="E3306" s="293">
        <v>1</v>
      </c>
      <c r="F3306" s="1057"/>
      <c r="G3306" s="755">
        <f t="shared" si="134"/>
        <v>0</v>
      </c>
    </row>
    <row r="3307" spans="1:7">
      <c r="A3307" s="291">
        <v>16.2179999999999</v>
      </c>
      <c r="B3307" s="292" t="s">
        <v>1946</v>
      </c>
      <c r="C3307" s="315" t="s">
        <v>1024</v>
      </c>
      <c r="D3307" s="292" t="s">
        <v>28</v>
      </c>
      <c r="E3307" s="292">
        <v>16</v>
      </c>
      <c r="F3307" s="1055"/>
      <c r="G3307" s="755">
        <f t="shared" si="134"/>
        <v>0</v>
      </c>
    </row>
    <row r="3308" spans="1:7">
      <c r="A3308" s="291">
        <v>16.218999999999902</v>
      </c>
      <c r="B3308" s="292" t="s">
        <v>1946</v>
      </c>
      <c r="C3308" s="302" t="s">
        <v>862</v>
      </c>
      <c r="D3308" s="293" t="s">
        <v>28</v>
      </c>
      <c r="E3308" s="293">
        <v>42</v>
      </c>
      <c r="F3308" s="1057"/>
      <c r="G3308" s="755">
        <f t="shared" si="134"/>
        <v>0</v>
      </c>
    </row>
    <row r="3309" spans="1:7" ht="15" customHeight="1">
      <c r="A3309" s="678">
        <v>16.219999999999899</v>
      </c>
      <c r="B3309" s="292" t="s">
        <v>1946</v>
      </c>
      <c r="C3309" s="302" t="s">
        <v>1000</v>
      </c>
      <c r="D3309" s="293" t="s">
        <v>149</v>
      </c>
      <c r="E3309" s="293">
        <v>1</v>
      </c>
      <c r="F3309" s="1057"/>
      <c r="G3309" s="755">
        <f t="shared" si="134"/>
        <v>0</v>
      </c>
    </row>
    <row r="3310" spans="1:7" ht="25.5">
      <c r="A3310" s="291">
        <v>16.220999999999901</v>
      </c>
      <c r="B3310" s="292" t="s">
        <v>1946</v>
      </c>
      <c r="C3310" s="302" t="s">
        <v>1025</v>
      </c>
      <c r="D3310" s="293" t="s">
        <v>149</v>
      </c>
      <c r="E3310" s="293">
        <v>2</v>
      </c>
      <c r="F3310" s="1057"/>
      <c r="G3310" s="755">
        <f t="shared" si="134"/>
        <v>0</v>
      </c>
    </row>
    <row r="3311" spans="1:7" ht="38.25">
      <c r="A3311" s="291">
        <v>16.221999999999898</v>
      </c>
      <c r="B3311" s="292" t="s">
        <v>1946</v>
      </c>
      <c r="C3311" s="302" t="s">
        <v>1026</v>
      </c>
      <c r="D3311" s="293" t="s">
        <v>149</v>
      </c>
      <c r="E3311" s="293">
        <v>1</v>
      </c>
      <c r="F3311" s="1057"/>
      <c r="G3311" s="755">
        <f t="shared" si="134"/>
        <v>0</v>
      </c>
    </row>
    <row r="3312" spans="1:7">
      <c r="A3312" s="291">
        <v>16.2229999999999</v>
      </c>
      <c r="B3312" s="292" t="s">
        <v>1946</v>
      </c>
      <c r="C3312" s="302" t="s">
        <v>1027</v>
      </c>
      <c r="D3312" s="293" t="s">
        <v>28</v>
      </c>
      <c r="E3312" s="293">
        <v>58</v>
      </c>
      <c r="F3312" s="1057"/>
      <c r="G3312" s="755">
        <f t="shared" si="134"/>
        <v>0</v>
      </c>
    </row>
    <row r="3313" spans="1:7" ht="38.25">
      <c r="A3313" s="291">
        <v>16.223999999999901</v>
      </c>
      <c r="B3313" s="292" t="s">
        <v>1946</v>
      </c>
      <c r="C3313" s="302" t="s">
        <v>1028</v>
      </c>
      <c r="D3313" s="293" t="s">
        <v>28</v>
      </c>
      <c r="E3313" s="293">
        <v>50</v>
      </c>
      <c r="F3313" s="1057"/>
      <c r="G3313" s="755">
        <f t="shared" si="134"/>
        <v>0</v>
      </c>
    </row>
    <row r="3314" spans="1:7" ht="38.25">
      <c r="A3314" s="291">
        <v>16.224999999999898</v>
      </c>
      <c r="B3314" s="292" t="s">
        <v>1946</v>
      </c>
      <c r="C3314" s="302" t="s">
        <v>1727</v>
      </c>
      <c r="D3314" s="293" t="s">
        <v>28</v>
      </c>
      <c r="E3314" s="293">
        <v>50</v>
      </c>
      <c r="F3314" s="1057"/>
      <c r="G3314" s="755">
        <f t="shared" si="134"/>
        <v>0</v>
      </c>
    </row>
    <row r="3315" spans="1:7" ht="30" customHeight="1">
      <c r="A3315" s="291">
        <v>16.2259999999999</v>
      </c>
      <c r="B3315" s="292" t="s">
        <v>1946</v>
      </c>
      <c r="C3315" s="302" t="s">
        <v>1029</v>
      </c>
      <c r="D3315" s="293" t="s">
        <v>28</v>
      </c>
      <c r="E3315" s="293">
        <v>43</v>
      </c>
      <c r="F3315" s="1057"/>
      <c r="G3315" s="755">
        <f t="shared" si="134"/>
        <v>0</v>
      </c>
    </row>
    <row r="3316" spans="1:7">
      <c r="A3316" s="291">
        <v>16.226999999999901</v>
      </c>
      <c r="B3316" s="292" t="s">
        <v>1946</v>
      </c>
      <c r="C3316" s="302" t="s">
        <v>1030</v>
      </c>
      <c r="D3316" s="293" t="s">
        <v>1010</v>
      </c>
      <c r="E3316" s="293">
        <v>3</v>
      </c>
      <c r="F3316" s="1057"/>
      <c r="G3316" s="755">
        <f t="shared" si="134"/>
        <v>0</v>
      </c>
    </row>
    <row r="3317" spans="1:7" ht="25.5">
      <c r="A3317" s="291">
        <v>16.227999999999899</v>
      </c>
      <c r="B3317" s="292" t="s">
        <v>1946</v>
      </c>
      <c r="C3317" s="302" t="s">
        <v>1031</v>
      </c>
      <c r="D3317" s="293" t="s">
        <v>28</v>
      </c>
      <c r="E3317" s="293">
        <v>150</v>
      </c>
      <c r="F3317" s="1057"/>
      <c r="G3317" s="755">
        <f t="shared" si="134"/>
        <v>0</v>
      </c>
    </row>
    <row r="3318" spans="1:7">
      <c r="A3318" s="291">
        <v>16.2289999999999</v>
      </c>
      <c r="B3318" s="292" t="s">
        <v>1946</v>
      </c>
      <c r="C3318" s="302" t="s">
        <v>1032</v>
      </c>
      <c r="D3318" s="293" t="s">
        <v>1010</v>
      </c>
      <c r="E3318" s="293">
        <v>3</v>
      </c>
      <c r="F3318" s="1057"/>
      <c r="G3318" s="755">
        <f t="shared" si="134"/>
        <v>0</v>
      </c>
    </row>
    <row r="3319" spans="1:7">
      <c r="A3319" s="678">
        <v>16.229999999999901</v>
      </c>
      <c r="B3319" s="292" t="s">
        <v>1946</v>
      </c>
      <c r="C3319" s="302" t="s">
        <v>1015</v>
      </c>
      <c r="D3319" s="293" t="s">
        <v>28</v>
      </c>
      <c r="E3319" s="293">
        <v>600</v>
      </c>
      <c r="F3319" s="1057"/>
      <c r="G3319" s="755">
        <f t="shared" si="134"/>
        <v>0</v>
      </c>
    </row>
    <row r="3320" spans="1:7" ht="25.5">
      <c r="A3320" s="291">
        <v>16.230999999999899</v>
      </c>
      <c r="B3320" s="292" t="s">
        <v>1946</v>
      </c>
      <c r="C3320" s="302" t="s">
        <v>1016</v>
      </c>
      <c r="D3320" s="293" t="s">
        <v>28</v>
      </c>
      <c r="E3320" s="293">
        <v>700</v>
      </c>
      <c r="F3320" s="1057"/>
      <c r="G3320" s="755">
        <f t="shared" si="134"/>
        <v>0</v>
      </c>
    </row>
    <row r="3321" spans="1:7">
      <c r="A3321" s="291">
        <v>16.2319999999999</v>
      </c>
      <c r="B3321" s="292" t="s">
        <v>1946</v>
      </c>
      <c r="C3321" s="302" t="s">
        <v>1033</v>
      </c>
      <c r="D3321" s="293" t="s">
        <v>28</v>
      </c>
      <c r="E3321" s="293">
        <v>600</v>
      </c>
      <c r="F3321" s="1057"/>
      <c r="G3321" s="755">
        <f t="shared" si="134"/>
        <v>0</v>
      </c>
    </row>
    <row r="3322" spans="1:7" ht="21.75" customHeight="1">
      <c r="A3322" s="291">
        <v>16.232999999999901</v>
      </c>
      <c r="B3322" s="292" t="s">
        <v>1946</v>
      </c>
      <c r="C3322" s="302" t="s">
        <v>1015</v>
      </c>
      <c r="D3322" s="293" t="s">
        <v>28</v>
      </c>
      <c r="E3322" s="293">
        <v>42</v>
      </c>
      <c r="F3322" s="1057"/>
      <c r="G3322" s="755">
        <f t="shared" si="134"/>
        <v>0</v>
      </c>
    </row>
    <row r="3323" spans="1:7" ht="30" customHeight="1">
      <c r="A3323" s="291">
        <v>16.233999999999899</v>
      </c>
      <c r="B3323" s="292" t="s">
        <v>1946</v>
      </c>
      <c r="C3323" s="302" t="s">
        <v>1034</v>
      </c>
      <c r="D3323" s="293" t="s">
        <v>28</v>
      </c>
      <c r="E3323" s="293">
        <v>100</v>
      </c>
      <c r="F3323" s="1057"/>
      <c r="G3323" s="755">
        <f t="shared" si="134"/>
        <v>0</v>
      </c>
    </row>
    <row r="3324" spans="1:7" ht="25.5">
      <c r="A3324" s="291">
        <v>16.2349999999999</v>
      </c>
      <c r="B3324" s="292" t="s">
        <v>1946</v>
      </c>
      <c r="C3324" s="302" t="s">
        <v>1035</v>
      </c>
      <c r="D3324" s="293" t="s">
        <v>149</v>
      </c>
      <c r="E3324" s="293">
        <v>1</v>
      </c>
      <c r="F3324" s="1057"/>
      <c r="G3324" s="755">
        <f t="shared" si="134"/>
        <v>0</v>
      </c>
    </row>
    <row r="3325" spans="1:7" ht="25.5">
      <c r="A3325" s="291">
        <v>16.235999999999901</v>
      </c>
      <c r="B3325" s="292" t="s">
        <v>1946</v>
      </c>
      <c r="C3325" s="302" t="s">
        <v>1036</v>
      </c>
      <c r="D3325" s="293" t="s">
        <v>28</v>
      </c>
      <c r="E3325" s="293">
        <v>28</v>
      </c>
      <c r="F3325" s="1057"/>
      <c r="G3325" s="755">
        <f t="shared" si="134"/>
        <v>0</v>
      </c>
    </row>
    <row r="3326" spans="1:7" ht="25.5">
      <c r="A3326" s="291">
        <v>16.236999999999899</v>
      </c>
      <c r="B3326" s="292" t="s">
        <v>1946</v>
      </c>
      <c r="C3326" s="302" t="s">
        <v>1037</v>
      </c>
      <c r="D3326" s="293" t="s">
        <v>28</v>
      </c>
      <c r="E3326" s="293">
        <v>66</v>
      </c>
      <c r="F3326" s="1057"/>
      <c r="G3326" s="755">
        <f t="shared" si="134"/>
        <v>0</v>
      </c>
    </row>
    <row r="3327" spans="1:7" ht="30" customHeight="1">
      <c r="A3327" s="291">
        <v>16.2379999999999</v>
      </c>
      <c r="B3327" s="292" t="s">
        <v>1946</v>
      </c>
      <c r="C3327" s="302" t="s">
        <v>1038</v>
      </c>
      <c r="D3327" s="293" t="s">
        <v>28</v>
      </c>
      <c r="E3327" s="293">
        <v>25</v>
      </c>
      <c r="F3327" s="1057"/>
      <c r="G3327" s="755">
        <f t="shared" si="134"/>
        <v>0</v>
      </c>
    </row>
    <row r="3328" spans="1:7">
      <c r="A3328" s="291">
        <v>16.238999999999901</v>
      </c>
      <c r="B3328" s="292" t="s">
        <v>1946</v>
      </c>
      <c r="C3328" s="302" t="s">
        <v>1030</v>
      </c>
      <c r="D3328" s="293" t="s">
        <v>105</v>
      </c>
      <c r="E3328" s="293">
        <v>1</v>
      </c>
      <c r="F3328" s="1057"/>
      <c r="G3328" s="755">
        <f t="shared" si="134"/>
        <v>0</v>
      </c>
    </row>
    <row r="3329" spans="1:10" ht="25.5">
      <c r="A3329" s="678">
        <v>16.239999999999899</v>
      </c>
      <c r="B3329" s="292" t="s">
        <v>1946</v>
      </c>
      <c r="C3329" s="302" t="s">
        <v>1039</v>
      </c>
      <c r="D3329" s="293" t="s">
        <v>28</v>
      </c>
      <c r="E3329" s="293">
        <v>80</v>
      </c>
      <c r="F3329" s="1057"/>
      <c r="G3329" s="755">
        <f t="shared" si="134"/>
        <v>0</v>
      </c>
    </row>
    <row r="3330" spans="1:10">
      <c r="A3330" s="291">
        <v>16.2409999999999</v>
      </c>
      <c r="B3330" s="292" t="s">
        <v>1946</v>
      </c>
      <c r="C3330" s="302" t="s">
        <v>1032</v>
      </c>
      <c r="D3330" s="293" t="s">
        <v>105</v>
      </c>
      <c r="E3330" s="293">
        <v>1</v>
      </c>
      <c r="F3330" s="1057"/>
      <c r="G3330" s="755">
        <f t="shared" si="134"/>
        <v>0</v>
      </c>
    </row>
    <row r="3331" spans="1:10" ht="25.5">
      <c r="A3331" s="291">
        <v>16.241999999999901</v>
      </c>
      <c r="B3331" s="292" t="s">
        <v>1946</v>
      </c>
      <c r="C3331" s="302" t="s">
        <v>1040</v>
      </c>
      <c r="D3331" s="293" t="s">
        <v>149</v>
      </c>
      <c r="E3331" s="293">
        <v>1</v>
      </c>
      <c r="F3331" s="1057"/>
      <c r="G3331" s="755">
        <f t="shared" si="134"/>
        <v>0</v>
      </c>
    </row>
    <row r="3332" spans="1:10">
      <c r="A3332" s="291">
        <v>16.242999999999899</v>
      </c>
      <c r="B3332" s="292" t="s">
        <v>1946</v>
      </c>
      <c r="C3332" s="315" t="s">
        <v>992</v>
      </c>
      <c r="D3332" s="292" t="s">
        <v>149</v>
      </c>
      <c r="E3332" s="292">
        <v>1</v>
      </c>
      <c r="F3332" s="1055"/>
      <c r="G3332" s="755">
        <f t="shared" si="134"/>
        <v>0</v>
      </c>
    </row>
    <row r="3333" spans="1:10" ht="15.75" thickBot="1">
      <c r="A3333" s="673"/>
      <c r="B3333" s="674"/>
      <c r="C3333" s="675"/>
      <c r="D3333" s="676"/>
      <c r="E3333" s="676"/>
      <c r="F3333" s="764" t="s">
        <v>1871</v>
      </c>
      <c r="G3333" s="761">
        <f>G3082+G3092+G3136+G3174+G3215+G3257+G3270+G3272</f>
        <v>0</v>
      </c>
    </row>
    <row r="3334" spans="1:10" ht="15.75" thickTop="1">
      <c r="A3334" s="576"/>
      <c r="B3334" s="480"/>
      <c r="C3334" s="363"/>
      <c r="D3334" s="480"/>
      <c r="E3334" s="480"/>
      <c r="F3334" s="480"/>
      <c r="G3334" s="480"/>
    </row>
    <row r="3335" spans="1:10" ht="15.75" thickBot="1">
      <c r="A3335" s="679"/>
      <c r="B3335" s="483"/>
      <c r="C3335" s="680"/>
      <c r="D3335" s="483"/>
      <c r="E3335" s="483"/>
      <c r="F3335" s="483"/>
      <c r="G3335" s="483"/>
    </row>
    <row r="3336" spans="1:10" ht="15.75" customHeight="1" thickTop="1">
      <c r="A3336" s="1339" t="s">
        <v>1868</v>
      </c>
      <c r="B3336" s="1340"/>
      <c r="C3336" s="1341"/>
      <c r="D3336" s="1665" t="s">
        <v>1887</v>
      </c>
      <c r="E3336" s="1666"/>
      <c r="F3336" s="1666"/>
      <c r="G3336" s="1667"/>
    </row>
    <row r="3337" spans="1:10" ht="15" customHeight="1">
      <c r="A3337" s="1342"/>
      <c r="B3337" s="1343"/>
      <c r="C3337" s="1344"/>
      <c r="D3337" s="1668"/>
      <c r="E3337" s="1669"/>
      <c r="F3337" s="1669"/>
      <c r="G3337" s="1670"/>
    </row>
    <row r="3338" spans="1:10" ht="15" customHeight="1">
      <c r="A3338" s="1342"/>
      <c r="B3338" s="1343"/>
      <c r="C3338" s="1344"/>
      <c r="D3338" s="1671" t="s">
        <v>411</v>
      </c>
      <c r="E3338" s="1672"/>
      <c r="F3338" s="1672"/>
      <c r="G3338" s="1673"/>
    </row>
    <row r="3339" spans="1:10" ht="15.75" customHeight="1" thickBot="1">
      <c r="A3339" s="1345"/>
      <c r="B3339" s="1346"/>
      <c r="C3339" s="1347"/>
      <c r="D3339" s="1674"/>
      <c r="E3339" s="1675"/>
      <c r="F3339" s="1675"/>
      <c r="G3339" s="1676"/>
    </row>
    <row r="3340" spans="1:10" ht="15.75" thickTop="1">
      <c r="A3340" s="681" t="s">
        <v>408</v>
      </c>
      <c r="B3340" s="1677" t="s">
        <v>409</v>
      </c>
      <c r="C3340" s="1678"/>
      <c r="D3340" s="1679"/>
      <c r="E3340" s="682" t="s">
        <v>410</v>
      </c>
      <c r="F3340" s="1680" t="s">
        <v>1827</v>
      </c>
      <c r="G3340" s="1681"/>
    </row>
    <row r="3341" spans="1:10">
      <c r="A3341" s="683">
        <v>1</v>
      </c>
      <c r="B3341" s="1657">
        <v>2</v>
      </c>
      <c r="C3341" s="1658"/>
      <c r="D3341" s="1659"/>
      <c r="E3341" s="684">
        <v>3</v>
      </c>
      <c r="F3341" s="1660">
        <v>4</v>
      </c>
      <c r="G3341" s="1661"/>
    </row>
    <row r="3342" spans="1:10">
      <c r="A3342" s="685"/>
      <c r="B3342" s="1662" t="s">
        <v>411</v>
      </c>
      <c r="C3342" s="1662"/>
      <c r="D3342" s="1662"/>
      <c r="E3342" s="686"/>
      <c r="F3342" s="1663"/>
      <c r="G3342" s="1664"/>
      <c r="J3342" s="475"/>
    </row>
    <row r="3343" spans="1:10">
      <c r="A3343" s="683">
        <v>1</v>
      </c>
      <c r="B3343" s="1653" t="s">
        <v>1859</v>
      </c>
      <c r="C3343" s="1653"/>
      <c r="D3343" s="1653"/>
      <c r="E3343" s="1099"/>
      <c r="F3343" s="1654">
        <f>G46</f>
        <v>0</v>
      </c>
      <c r="G3343" s="1655"/>
    </row>
    <row r="3344" spans="1:10">
      <c r="A3344" s="683">
        <v>2</v>
      </c>
      <c r="B3344" s="1653" t="s">
        <v>1884</v>
      </c>
      <c r="C3344" s="1653"/>
      <c r="D3344" s="1653"/>
      <c r="E3344" s="1099"/>
      <c r="F3344" s="1654">
        <f>G124</f>
        <v>0</v>
      </c>
      <c r="G3344" s="1655"/>
    </row>
    <row r="3345" spans="1:7">
      <c r="A3345" s="683">
        <v>3</v>
      </c>
      <c r="B3345" s="1653" t="s">
        <v>1860</v>
      </c>
      <c r="C3345" s="1653"/>
      <c r="D3345" s="1653"/>
      <c r="E3345" s="1099"/>
      <c r="F3345" s="1654">
        <f>D141</f>
        <v>0</v>
      </c>
      <c r="G3345" s="1655"/>
    </row>
    <row r="3346" spans="1:7">
      <c r="A3346" s="683">
        <v>4</v>
      </c>
      <c r="B3346" s="1656" t="s">
        <v>1960</v>
      </c>
      <c r="C3346" s="1656"/>
      <c r="D3346" s="1656"/>
      <c r="E3346" s="1099"/>
      <c r="F3346" s="1654">
        <f>D857</f>
        <v>0</v>
      </c>
      <c r="G3346" s="1655"/>
    </row>
    <row r="3347" spans="1:7">
      <c r="A3347" s="683">
        <v>5</v>
      </c>
      <c r="B3347" s="1656" t="s">
        <v>1959</v>
      </c>
      <c r="C3347" s="1656"/>
      <c r="D3347" s="1656"/>
      <c r="E3347" s="1099"/>
      <c r="F3347" s="1654">
        <f>G1430</f>
        <v>0</v>
      </c>
      <c r="G3347" s="1655"/>
    </row>
    <row r="3348" spans="1:7">
      <c r="A3348" s="683">
        <v>6</v>
      </c>
      <c r="B3348" s="1653" t="s">
        <v>1861</v>
      </c>
      <c r="C3348" s="1653"/>
      <c r="D3348" s="1653"/>
      <c r="E3348" s="1099"/>
      <c r="F3348" s="1654">
        <f>G1468</f>
        <v>0</v>
      </c>
      <c r="G3348" s="1655"/>
    </row>
    <row r="3349" spans="1:7">
      <c r="A3349" s="683">
        <v>7</v>
      </c>
      <c r="B3349" s="1653" t="s">
        <v>1961</v>
      </c>
      <c r="C3349" s="1653"/>
      <c r="D3349" s="1653"/>
      <c r="E3349" s="1099"/>
      <c r="F3349" s="1654">
        <f>D1534</f>
        <v>0</v>
      </c>
      <c r="G3349" s="1655"/>
    </row>
    <row r="3350" spans="1:7">
      <c r="A3350" s="683">
        <v>8</v>
      </c>
      <c r="B3350" s="1656" t="s">
        <v>1962</v>
      </c>
      <c r="C3350" s="1656"/>
      <c r="D3350" s="1656"/>
      <c r="E3350" s="1099"/>
      <c r="F3350" s="1654">
        <f>G2268</f>
        <v>0</v>
      </c>
      <c r="G3350" s="1655"/>
    </row>
    <row r="3351" spans="1:7">
      <c r="A3351" s="683">
        <v>9</v>
      </c>
      <c r="B3351" s="1656" t="s">
        <v>1964</v>
      </c>
      <c r="C3351" s="1656"/>
      <c r="D3351" s="1656"/>
      <c r="E3351" s="1099"/>
      <c r="F3351" s="1654">
        <f>D2289</f>
        <v>0</v>
      </c>
      <c r="G3351" s="1655"/>
    </row>
    <row r="3352" spans="1:7">
      <c r="A3352" s="683">
        <v>10</v>
      </c>
      <c r="B3352" s="1653" t="s">
        <v>1862</v>
      </c>
      <c r="C3352" s="1653"/>
      <c r="D3352" s="1653"/>
      <c r="E3352" s="1099"/>
      <c r="F3352" s="1654">
        <f>G2678</f>
        <v>0</v>
      </c>
      <c r="G3352" s="1655"/>
    </row>
    <row r="3353" spans="1:7">
      <c r="A3353" s="683">
        <v>11</v>
      </c>
      <c r="B3353" s="1653" t="s">
        <v>1863</v>
      </c>
      <c r="C3353" s="1653"/>
      <c r="D3353" s="1653"/>
      <c r="E3353" s="1099"/>
      <c r="F3353" s="1654">
        <f>G2813</f>
        <v>0</v>
      </c>
      <c r="G3353" s="1655"/>
    </row>
    <row r="3354" spans="1:7">
      <c r="A3354" s="683">
        <v>12</v>
      </c>
      <c r="B3354" s="1656" t="s">
        <v>1864</v>
      </c>
      <c r="C3354" s="1656"/>
      <c r="D3354" s="1656"/>
      <c r="E3354" s="1099"/>
      <c r="F3354" s="1654">
        <f>G2876</f>
        <v>0</v>
      </c>
      <c r="G3354" s="1655"/>
    </row>
    <row r="3355" spans="1:7">
      <c r="A3355" s="683">
        <v>13</v>
      </c>
      <c r="B3355" s="1656" t="s">
        <v>1865</v>
      </c>
      <c r="C3355" s="1656"/>
      <c r="D3355" s="1656"/>
      <c r="E3355" s="1099"/>
      <c r="F3355" s="1654">
        <f>D2892</f>
        <v>0</v>
      </c>
      <c r="G3355" s="1655"/>
    </row>
    <row r="3356" spans="1:7">
      <c r="A3356" s="683">
        <v>14</v>
      </c>
      <c r="B3356" s="1653" t="s">
        <v>1866</v>
      </c>
      <c r="C3356" s="1653"/>
      <c r="D3356" s="1653"/>
      <c r="E3356" s="1099"/>
      <c r="F3356" s="1654">
        <f>D2954</f>
        <v>0</v>
      </c>
      <c r="G3356" s="1655"/>
    </row>
    <row r="3357" spans="1:7">
      <c r="A3357" s="683">
        <v>15</v>
      </c>
      <c r="B3357" s="1653" t="s">
        <v>1963</v>
      </c>
      <c r="C3357" s="1653"/>
      <c r="D3357" s="1653"/>
      <c r="E3357" s="1099"/>
      <c r="F3357" s="1654">
        <f>G3050</f>
        <v>0</v>
      </c>
      <c r="G3357" s="1655"/>
    </row>
    <row r="3358" spans="1:7">
      <c r="A3358" s="683">
        <v>16</v>
      </c>
      <c r="B3358" s="1656" t="s">
        <v>1867</v>
      </c>
      <c r="C3358" s="1656"/>
      <c r="D3358" s="1656"/>
      <c r="E3358" s="1100"/>
      <c r="F3358" s="1654">
        <f>G3333</f>
        <v>0</v>
      </c>
      <c r="G3358" s="1655"/>
    </row>
    <row r="3359" spans="1:7" ht="17.25" thickBot="1">
      <c r="A3359" s="1648" t="s">
        <v>412</v>
      </c>
      <c r="B3359" s="1649"/>
      <c r="C3359" s="1649"/>
      <c r="D3359" s="1649"/>
      <c r="E3359" s="1650"/>
      <c r="F3359" s="1651">
        <f>SUM(F3343:G3358)</f>
        <v>0</v>
      </c>
      <c r="G3359" s="1652"/>
    </row>
  </sheetData>
  <sheetProtection password="E849" sheet="1" objects="1" scenarios="1"/>
  <mergeCells count="852">
    <mergeCell ref="B72:F72"/>
    <mergeCell ref="A5:F5"/>
    <mergeCell ref="A6:F6"/>
    <mergeCell ref="A7:F7"/>
    <mergeCell ref="A8:F8"/>
    <mergeCell ref="A9:F9"/>
    <mergeCell ref="A15:F15"/>
    <mergeCell ref="A32:A34"/>
    <mergeCell ref="C32:C34"/>
    <mergeCell ref="A36:G36"/>
    <mergeCell ref="A46:F46"/>
    <mergeCell ref="A47:G47"/>
    <mergeCell ref="A55:F55"/>
    <mergeCell ref="A28:C31"/>
    <mergeCell ref="D28:G28"/>
    <mergeCell ref="D29:G29"/>
    <mergeCell ref="D30:G30"/>
    <mergeCell ref="D31:G31"/>
    <mergeCell ref="A16:F16"/>
    <mergeCell ref="E17:F17"/>
    <mergeCell ref="E18:F18"/>
    <mergeCell ref="E19:F19"/>
    <mergeCell ref="A21:C21"/>
    <mergeCell ref="B22:F22"/>
    <mergeCell ref="E67:F67"/>
    <mergeCell ref="E68:F68"/>
    <mergeCell ref="E69:F69"/>
    <mergeCell ref="A71:C71"/>
    <mergeCell ref="A56:F56"/>
    <mergeCell ref="A57:F57"/>
    <mergeCell ref="A58:F58"/>
    <mergeCell ref="A59:F59"/>
    <mergeCell ref="A65:F65"/>
    <mergeCell ref="A66:F66"/>
    <mergeCell ref="A82:A84"/>
    <mergeCell ref="C82:C84"/>
    <mergeCell ref="A86:G86"/>
    <mergeCell ref="A103:G103"/>
    <mergeCell ref="A108:G108"/>
    <mergeCell ref="A118:G118"/>
    <mergeCell ref="A78:C81"/>
    <mergeCell ref="D78:G78"/>
    <mergeCell ref="D79:G79"/>
    <mergeCell ref="D80:G80"/>
    <mergeCell ref="D81:G81"/>
    <mergeCell ref="A133:F133"/>
    <mergeCell ref="A134:F134"/>
    <mergeCell ref="E135:F135"/>
    <mergeCell ref="E136:F136"/>
    <mergeCell ref="E137:F137"/>
    <mergeCell ref="E138:F138"/>
    <mergeCell ref="A121:G121"/>
    <mergeCell ref="A127:F127"/>
    <mergeCell ref="A128:F128"/>
    <mergeCell ref="A129:F129"/>
    <mergeCell ref="A130:F130"/>
    <mergeCell ref="A131:F131"/>
    <mergeCell ref="B152:D152"/>
    <mergeCell ref="F152:G152"/>
    <mergeCell ref="B153:D153"/>
    <mergeCell ref="F153:G153"/>
    <mergeCell ref="B154:D154"/>
    <mergeCell ref="F154:G154"/>
    <mergeCell ref="E139:F139"/>
    <mergeCell ref="A141:C141"/>
    <mergeCell ref="A145:F145"/>
    <mergeCell ref="A148:C151"/>
    <mergeCell ref="D148:G148"/>
    <mergeCell ref="D149:G149"/>
    <mergeCell ref="D150:G150"/>
    <mergeCell ref="D151:G151"/>
    <mergeCell ref="B142:F142"/>
    <mergeCell ref="B158:D158"/>
    <mergeCell ref="F158:G158"/>
    <mergeCell ref="A159:E159"/>
    <mergeCell ref="F159:G159"/>
    <mergeCell ref="B160:D160"/>
    <mergeCell ref="F160:G160"/>
    <mergeCell ref="B155:D155"/>
    <mergeCell ref="F155:G155"/>
    <mergeCell ref="B156:D156"/>
    <mergeCell ref="F156:G156"/>
    <mergeCell ref="B157:D157"/>
    <mergeCell ref="F157:G157"/>
    <mergeCell ref="A165:E165"/>
    <mergeCell ref="F165:G165"/>
    <mergeCell ref="A168:C171"/>
    <mergeCell ref="D168:G168"/>
    <mergeCell ref="D169:G169"/>
    <mergeCell ref="D170:G170"/>
    <mergeCell ref="D171:G171"/>
    <mergeCell ref="F161:G161"/>
    <mergeCell ref="B162:D162"/>
    <mergeCell ref="F162:G162"/>
    <mergeCell ref="B163:D163"/>
    <mergeCell ref="F163:G163"/>
    <mergeCell ref="A164:E164"/>
    <mergeCell ref="F164:G164"/>
    <mergeCell ref="A194:E194"/>
    <mergeCell ref="A206:E206"/>
    <mergeCell ref="A213:E213"/>
    <mergeCell ref="A222:E222"/>
    <mergeCell ref="A228:E228"/>
    <mergeCell ref="A230:E230"/>
    <mergeCell ref="A172:A174"/>
    <mergeCell ref="C172:C174"/>
    <mergeCell ref="B177:F177"/>
    <mergeCell ref="A178:G178"/>
    <mergeCell ref="A187:E187"/>
    <mergeCell ref="A188:E188"/>
    <mergeCell ref="B242:F242"/>
    <mergeCell ref="A243:G243"/>
    <mergeCell ref="A250:C253"/>
    <mergeCell ref="D250:G250"/>
    <mergeCell ref="D251:G251"/>
    <mergeCell ref="D252:G252"/>
    <mergeCell ref="D253:G253"/>
    <mergeCell ref="A233:C236"/>
    <mergeCell ref="D233:G233"/>
    <mergeCell ref="D234:G234"/>
    <mergeCell ref="D235:G235"/>
    <mergeCell ref="D236:G236"/>
    <mergeCell ref="A237:A239"/>
    <mergeCell ref="C237:C239"/>
    <mergeCell ref="A318:E318"/>
    <mergeCell ref="A341:E341"/>
    <mergeCell ref="A365:C368"/>
    <mergeCell ref="D365:G365"/>
    <mergeCell ref="D366:G366"/>
    <mergeCell ref="D367:G367"/>
    <mergeCell ref="D368:G368"/>
    <mergeCell ref="A254:A256"/>
    <mergeCell ref="C254:C256"/>
    <mergeCell ref="B259:F259"/>
    <mergeCell ref="A260:E260"/>
    <mergeCell ref="A268:E268"/>
    <mergeCell ref="A294:E294"/>
    <mergeCell ref="A388:E388"/>
    <mergeCell ref="A401:E401"/>
    <mergeCell ref="A413:E413"/>
    <mergeCell ref="A425:E425"/>
    <mergeCell ref="A436:E436"/>
    <mergeCell ref="A444:E444"/>
    <mergeCell ref="A369:A371"/>
    <mergeCell ref="C369:C371"/>
    <mergeCell ref="B374:F374"/>
    <mergeCell ref="A375:E375"/>
    <mergeCell ref="A377:E377"/>
    <mergeCell ref="A384:E384"/>
    <mergeCell ref="A472:A474"/>
    <mergeCell ref="C472:C474"/>
    <mergeCell ref="B477:F477"/>
    <mergeCell ref="A478:G478"/>
    <mergeCell ref="A487:E487"/>
    <mergeCell ref="A488:E488"/>
    <mergeCell ref="A463:E463"/>
    <mergeCell ref="A468:C471"/>
    <mergeCell ref="D468:G468"/>
    <mergeCell ref="D469:G469"/>
    <mergeCell ref="D470:G470"/>
    <mergeCell ref="D471:G471"/>
    <mergeCell ref="A529:C532"/>
    <mergeCell ref="D529:G529"/>
    <mergeCell ref="D530:G530"/>
    <mergeCell ref="D531:G531"/>
    <mergeCell ref="D532:G532"/>
    <mergeCell ref="A533:A535"/>
    <mergeCell ref="C533:C535"/>
    <mergeCell ref="A494:E494"/>
    <mergeCell ref="A504:E504"/>
    <mergeCell ref="A510:E510"/>
    <mergeCell ref="A519:E519"/>
    <mergeCell ref="A524:E524"/>
    <mergeCell ref="A526:E526"/>
    <mergeCell ref="A550:A552"/>
    <mergeCell ref="C550:C552"/>
    <mergeCell ref="B555:F555"/>
    <mergeCell ref="A556:E556"/>
    <mergeCell ref="A566:E566"/>
    <mergeCell ref="A606:E606"/>
    <mergeCell ref="B538:F538"/>
    <mergeCell ref="A539:G539"/>
    <mergeCell ref="A546:C549"/>
    <mergeCell ref="D546:G546"/>
    <mergeCell ref="D547:G547"/>
    <mergeCell ref="D548:G548"/>
    <mergeCell ref="D549:G549"/>
    <mergeCell ref="A716:A718"/>
    <mergeCell ref="C716:C718"/>
    <mergeCell ref="B721:F721"/>
    <mergeCell ref="A722:E722"/>
    <mergeCell ref="A724:E724"/>
    <mergeCell ref="A730:E730"/>
    <mergeCell ref="A638:E638"/>
    <mergeCell ref="A681:E681"/>
    <mergeCell ref="A712:C715"/>
    <mergeCell ref="D712:G712"/>
    <mergeCell ref="D713:G713"/>
    <mergeCell ref="D714:G714"/>
    <mergeCell ref="D715:G715"/>
    <mergeCell ref="A820:F820"/>
    <mergeCell ref="A821:F821"/>
    <mergeCell ref="A822:F822"/>
    <mergeCell ref="A823:F823"/>
    <mergeCell ref="A824:F824"/>
    <mergeCell ref="A830:F830"/>
    <mergeCell ref="A750:E750"/>
    <mergeCell ref="A764:E764"/>
    <mergeCell ref="A776:E776"/>
    <mergeCell ref="A787:E787"/>
    <mergeCell ref="A795:E795"/>
    <mergeCell ref="A814:E814"/>
    <mergeCell ref="A841:F841"/>
    <mergeCell ref="D847:G847"/>
    <mergeCell ref="D848:G848"/>
    <mergeCell ref="D849:G849"/>
    <mergeCell ref="D850:G850"/>
    <mergeCell ref="D851:G851"/>
    <mergeCell ref="A831:F831"/>
    <mergeCell ref="E832:F832"/>
    <mergeCell ref="E833:F833"/>
    <mergeCell ref="E834:F834"/>
    <mergeCell ref="A836:C836"/>
    <mergeCell ref="B837:F837"/>
    <mergeCell ref="D867:G867"/>
    <mergeCell ref="D868:G868"/>
    <mergeCell ref="D869:G869"/>
    <mergeCell ref="D870:G870"/>
    <mergeCell ref="D871:G871"/>
    <mergeCell ref="D872:G872"/>
    <mergeCell ref="D852:G852"/>
    <mergeCell ref="D853:G853"/>
    <mergeCell ref="D854:G854"/>
    <mergeCell ref="D855:G855"/>
    <mergeCell ref="D856:G856"/>
    <mergeCell ref="D857:G857"/>
    <mergeCell ref="A921:G921"/>
    <mergeCell ref="A915:G915"/>
    <mergeCell ref="A918:G918"/>
    <mergeCell ref="A911:G911"/>
    <mergeCell ref="A905:G905"/>
    <mergeCell ref="A899:G899"/>
    <mergeCell ref="A890:G890"/>
    <mergeCell ref="A887:G887"/>
    <mergeCell ref="D873:G873"/>
    <mergeCell ref="D874:G874"/>
    <mergeCell ref="D875:G875"/>
    <mergeCell ref="D876:G876"/>
    <mergeCell ref="D877:G877"/>
    <mergeCell ref="D962:G962"/>
    <mergeCell ref="D963:G963"/>
    <mergeCell ref="D940:G940"/>
    <mergeCell ref="D941:G941"/>
    <mergeCell ref="D942:G942"/>
    <mergeCell ref="D943:G943"/>
    <mergeCell ref="D944:G944"/>
    <mergeCell ref="D945:G945"/>
    <mergeCell ref="D935:G935"/>
    <mergeCell ref="D936:G936"/>
    <mergeCell ref="D937:G937"/>
    <mergeCell ref="D938:G938"/>
    <mergeCell ref="D939:G939"/>
    <mergeCell ref="A994:G994"/>
    <mergeCell ref="A997:G997"/>
    <mergeCell ref="A991:G991"/>
    <mergeCell ref="A982:G982"/>
    <mergeCell ref="A985:G985"/>
    <mergeCell ref="D970:G970"/>
    <mergeCell ref="D971:G971"/>
    <mergeCell ref="D972:G972"/>
    <mergeCell ref="D964:G964"/>
    <mergeCell ref="D965:G965"/>
    <mergeCell ref="D966:G966"/>
    <mergeCell ref="D967:G967"/>
    <mergeCell ref="D968:G968"/>
    <mergeCell ref="D969:G969"/>
    <mergeCell ref="D1014:G1014"/>
    <mergeCell ref="D1015:G1015"/>
    <mergeCell ref="D1016:G1016"/>
    <mergeCell ref="D1017:G1017"/>
    <mergeCell ref="D1018:G1018"/>
    <mergeCell ref="D1008:G1008"/>
    <mergeCell ref="D1009:G1009"/>
    <mergeCell ref="D1010:G1010"/>
    <mergeCell ref="D1011:G1011"/>
    <mergeCell ref="D1012:G1012"/>
    <mergeCell ref="D1013:G1013"/>
    <mergeCell ref="D1054:G1054"/>
    <mergeCell ref="D1055:G1055"/>
    <mergeCell ref="D1056:G1056"/>
    <mergeCell ref="D1057:G1057"/>
    <mergeCell ref="A1043:G1043"/>
    <mergeCell ref="A1037:G1037"/>
    <mergeCell ref="A1040:G1040"/>
    <mergeCell ref="A1031:G1031"/>
    <mergeCell ref="A1028:G1028"/>
    <mergeCell ref="A1087:G1087"/>
    <mergeCell ref="A1074:G1074"/>
    <mergeCell ref="A1077:G1077"/>
    <mergeCell ref="D1064:G1064"/>
    <mergeCell ref="D1058:G1058"/>
    <mergeCell ref="D1059:G1059"/>
    <mergeCell ref="D1060:G1060"/>
    <mergeCell ref="D1061:G1061"/>
    <mergeCell ref="D1062:G1062"/>
    <mergeCell ref="D1063:G1063"/>
    <mergeCell ref="D1122:G1122"/>
    <mergeCell ref="D1123:G1123"/>
    <mergeCell ref="D1124:G1124"/>
    <mergeCell ref="D1125:G1125"/>
    <mergeCell ref="D1126:G1126"/>
    <mergeCell ref="A1100:G1100"/>
    <mergeCell ref="A1103:G1103"/>
    <mergeCell ref="A1106:G1106"/>
    <mergeCell ref="A1096:G1096"/>
    <mergeCell ref="D1168:G1168"/>
    <mergeCell ref="A1157:G1157"/>
    <mergeCell ref="A1151:G1151"/>
    <mergeCell ref="A1154:G1154"/>
    <mergeCell ref="A1145:G1145"/>
    <mergeCell ref="A1142:G1142"/>
    <mergeCell ref="D1127:G1127"/>
    <mergeCell ref="D1128:G1128"/>
    <mergeCell ref="D1129:G1129"/>
    <mergeCell ref="D1130:G1130"/>
    <mergeCell ref="D1131:G1131"/>
    <mergeCell ref="D1132:G1132"/>
    <mergeCell ref="D1175:G1175"/>
    <mergeCell ref="D1176:G1176"/>
    <mergeCell ref="D1177:G1177"/>
    <mergeCell ref="D1178:G1178"/>
    <mergeCell ref="D1169:G1169"/>
    <mergeCell ref="D1170:G1170"/>
    <mergeCell ref="D1171:G1171"/>
    <mergeCell ref="D1172:G1172"/>
    <mergeCell ref="D1173:G1173"/>
    <mergeCell ref="D1174:G1174"/>
    <mergeCell ref="D1236:G1236"/>
    <mergeCell ref="D1237:G1237"/>
    <mergeCell ref="A1220:G1220"/>
    <mergeCell ref="A1214:G1214"/>
    <mergeCell ref="A1217:G1217"/>
    <mergeCell ref="A1210:G1210"/>
    <mergeCell ref="A1201:G1201"/>
    <mergeCell ref="A1191:G1191"/>
    <mergeCell ref="A1188:G1188"/>
    <mergeCell ref="A1268:G1268"/>
    <mergeCell ref="A1271:G1271"/>
    <mergeCell ref="A1265:G1265"/>
    <mergeCell ref="A1256:G1256"/>
    <mergeCell ref="A1259:G1259"/>
    <mergeCell ref="D1244:G1244"/>
    <mergeCell ref="D1245:G1245"/>
    <mergeCell ref="D1246:G1246"/>
    <mergeCell ref="D1238:G1238"/>
    <mergeCell ref="D1239:G1239"/>
    <mergeCell ref="D1240:G1240"/>
    <mergeCell ref="D1241:G1241"/>
    <mergeCell ref="D1242:G1242"/>
    <mergeCell ref="D1243:G1243"/>
    <mergeCell ref="A1316:G1316"/>
    <mergeCell ref="A1306:G1306"/>
    <mergeCell ref="A1303:G1303"/>
    <mergeCell ref="D1288:G1288"/>
    <mergeCell ref="D1289:G1289"/>
    <mergeCell ref="D1290:G1290"/>
    <mergeCell ref="D1291:G1291"/>
    <mergeCell ref="D1292:G1292"/>
    <mergeCell ref="D1282:G1282"/>
    <mergeCell ref="D1283:G1283"/>
    <mergeCell ref="D1284:G1284"/>
    <mergeCell ref="D1285:G1285"/>
    <mergeCell ref="D1286:G1286"/>
    <mergeCell ref="D1287:G1287"/>
    <mergeCell ref="D1352:G1352"/>
    <mergeCell ref="D1353:G1353"/>
    <mergeCell ref="D1354:G1354"/>
    <mergeCell ref="D1355:G1355"/>
    <mergeCell ref="D1356:G1356"/>
    <mergeCell ref="A1333:G1333"/>
    <mergeCell ref="A1336:G1336"/>
    <mergeCell ref="A1325:G1325"/>
    <mergeCell ref="A1330:G1330"/>
    <mergeCell ref="A1381:F1381"/>
    <mergeCell ref="A1382:F1382"/>
    <mergeCell ref="A1383:F1383"/>
    <mergeCell ref="A1389:F1389"/>
    <mergeCell ref="A1390:F1390"/>
    <mergeCell ref="E1391:F1391"/>
    <mergeCell ref="A1379:F1379"/>
    <mergeCell ref="A1380:F1380"/>
    <mergeCell ref="D1357:G1357"/>
    <mergeCell ref="D1358:G1358"/>
    <mergeCell ref="D1359:G1359"/>
    <mergeCell ref="D1360:G1360"/>
    <mergeCell ref="D1361:G1361"/>
    <mergeCell ref="D1362:G1362"/>
    <mergeCell ref="E1392:F1392"/>
    <mergeCell ref="E1393:F1393"/>
    <mergeCell ref="A1400:F1400"/>
    <mergeCell ref="A1402:C1405"/>
    <mergeCell ref="D1402:G1402"/>
    <mergeCell ref="D1403:G1403"/>
    <mergeCell ref="D1404:G1404"/>
    <mergeCell ref="D1405:G1405"/>
    <mergeCell ref="B1396:F1396"/>
    <mergeCell ref="A1434:F1434"/>
    <mergeCell ref="A1435:F1435"/>
    <mergeCell ref="A1436:F1436"/>
    <mergeCell ref="A1437:F1437"/>
    <mergeCell ref="A1443:F1443"/>
    <mergeCell ref="A1444:F1444"/>
    <mergeCell ref="A1406:A1408"/>
    <mergeCell ref="C1406:C1408"/>
    <mergeCell ref="A1410:G1410"/>
    <mergeCell ref="A1415:G1415"/>
    <mergeCell ref="A1430:F1430"/>
    <mergeCell ref="A1433:F1433"/>
    <mergeCell ref="A1456:F1456"/>
    <mergeCell ref="A1459:C1462"/>
    <mergeCell ref="D1459:G1459"/>
    <mergeCell ref="D1460:G1460"/>
    <mergeCell ref="D1461:G1461"/>
    <mergeCell ref="D1462:G1462"/>
    <mergeCell ref="E1445:F1445"/>
    <mergeCell ref="E1446:F1446"/>
    <mergeCell ref="E1447:F1447"/>
    <mergeCell ref="E1448:F1448"/>
    <mergeCell ref="E1449:F1449"/>
    <mergeCell ref="A1452:C1452"/>
    <mergeCell ref="B1453:F1453"/>
    <mergeCell ref="E1527:F1527"/>
    <mergeCell ref="E1528:F1528"/>
    <mergeCell ref="E1529:F1529"/>
    <mergeCell ref="B1535:F1535"/>
    <mergeCell ref="A1463:A1465"/>
    <mergeCell ref="C1463:C1465"/>
    <mergeCell ref="B1468:F1468"/>
    <mergeCell ref="A1469:G1469"/>
    <mergeCell ref="A1477:G1477"/>
    <mergeCell ref="A1483:G1483"/>
    <mergeCell ref="A1519:F1519"/>
    <mergeCell ref="A1525:F1525"/>
    <mergeCell ref="A1526:F1526"/>
    <mergeCell ref="A1490:G1490"/>
    <mergeCell ref="A1497:G1497"/>
    <mergeCell ref="A1515:F1515"/>
    <mergeCell ref="A1516:F1516"/>
    <mergeCell ref="A1517:F1517"/>
    <mergeCell ref="A1518:F1518"/>
    <mergeCell ref="A1668:G1669"/>
    <mergeCell ref="A1731:G1732"/>
    <mergeCell ref="A1787:G1788"/>
    <mergeCell ref="A1838:G1839"/>
    <mergeCell ref="A1895:G1896"/>
    <mergeCell ref="A1956:G1957"/>
    <mergeCell ref="A1541:C1544"/>
    <mergeCell ref="D1541:G1542"/>
    <mergeCell ref="D1543:G1544"/>
    <mergeCell ref="A1547:G1547"/>
    <mergeCell ref="A1607:G1608"/>
    <mergeCell ref="A2011:G2012"/>
    <mergeCell ref="A2031:G2032"/>
    <mergeCell ref="A2087:G2088"/>
    <mergeCell ref="A2144:G2145"/>
    <mergeCell ref="A2170:F2170"/>
    <mergeCell ref="A2171:F2171"/>
    <mergeCell ref="B2186:F2186"/>
    <mergeCell ref="A2192:C2193"/>
    <mergeCell ref="D2192:G2192"/>
    <mergeCell ref="D2193:G2193"/>
    <mergeCell ref="E2178:F2178"/>
    <mergeCell ref="E2179:F2179"/>
    <mergeCell ref="E2180:F2180"/>
    <mergeCell ref="E2181:F2181"/>
    <mergeCell ref="E2182:F2182"/>
    <mergeCell ref="C2196:G2196"/>
    <mergeCell ref="A2198:F2198"/>
    <mergeCell ref="C2199:G2199"/>
    <mergeCell ref="A2190:F2190"/>
    <mergeCell ref="A2172:F2172"/>
    <mergeCell ref="A2173:F2173"/>
    <mergeCell ref="A2174:F2174"/>
    <mergeCell ref="A2176:F2176"/>
    <mergeCell ref="A2177:F2177"/>
    <mergeCell ref="A2205:F2205"/>
    <mergeCell ref="C2206:G2206"/>
    <mergeCell ref="A2267:F2267"/>
    <mergeCell ref="A2268:F2268"/>
    <mergeCell ref="A2271:F2271"/>
    <mergeCell ref="A2272:F2272"/>
    <mergeCell ref="B2290:F2290"/>
    <mergeCell ref="E2283:F2283"/>
    <mergeCell ref="E2284:F2284"/>
    <mergeCell ref="E2285:F2285"/>
    <mergeCell ref="E2286:F2286"/>
    <mergeCell ref="A2302:G2302"/>
    <mergeCell ref="C2303:G2303"/>
    <mergeCell ref="C2304:G2304"/>
    <mergeCell ref="C2306:G2306"/>
    <mergeCell ref="C2308:G2308"/>
    <mergeCell ref="A2296:C2299"/>
    <mergeCell ref="D2296:G2297"/>
    <mergeCell ref="D2298:G2299"/>
    <mergeCell ref="A2273:F2273"/>
    <mergeCell ref="A2274:F2274"/>
    <mergeCell ref="A2275:F2275"/>
    <mergeCell ref="A2281:F2281"/>
    <mergeCell ref="A2282:F2282"/>
    <mergeCell ref="A2336:F2336"/>
    <mergeCell ref="A2337:G2337"/>
    <mergeCell ref="C2338:G2338"/>
    <mergeCell ref="C2339:G2339"/>
    <mergeCell ref="C2341:G2341"/>
    <mergeCell ref="A2317:F2317"/>
    <mergeCell ref="A2318:G2318"/>
    <mergeCell ref="C2319:G2319"/>
    <mergeCell ref="C2320:G2320"/>
    <mergeCell ref="C2322:G2322"/>
    <mergeCell ref="C2325:G2325"/>
    <mergeCell ref="A2365:F2365"/>
    <mergeCell ref="A2366:G2366"/>
    <mergeCell ref="C2367:G2367"/>
    <mergeCell ref="C2368:G2368"/>
    <mergeCell ref="C2370:G2370"/>
    <mergeCell ref="C2372:G2372"/>
    <mergeCell ref="C2344:G2344"/>
    <mergeCell ref="C2347:G2347"/>
    <mergeCell ref="C2348:G2348"/>
    <mergeCell ref="C2350:G2350"/>
    <mergeCell ref="C2352:G2352"/>
    <mergeCell ref="C2391:G2391"/>
    <mergeCell ref="A2396:F2396"/>
    <mergeCell ref="A2397:G2397"/>
    <mergeCell ref="C2398:G2398"/>
    <mergeCell ref="C2399:G2399"/>
    <mergeCell ref="A2384:F2384"/>
    <mergeCell ref="A2385:G2385"/>
    <mergeCell ref="C2386:G2386"/>
    <mergeCell ref="C2387:G2387"/>
    <mergeCell ref="C2389:G2389"/>
    <mergeCell ref="C2416:G2416"/>
    <mergeCell ref="C2418:G2418"/>
    <mergeCell ref="C2420:G2420"/>
    <mergeCell ref="C2425:G2425"/>
    <mergeCell ref="C2426:G2426"/>
    <mergeCell ref="C2428:G2428"/>
    <mergeCell ref="C2401:G2401"/>
    <mergeCell ref="C2403:G2403"/>
    <mergeCell ref="A2413:F2413"/>
    <mergeCell ref="A2414:G2414"/>
    <mergeCell ref="C2415:G2415"/>
    <mergeCell ref="C2444:G2444"/>
    <mergeCell ref="C2446:G2446"/>
    <mergeCell ref="A2455:F2455"/>
    <mergeCell ref="A2456:G2456"/>
    <mergeCell ref="C2457:G2457"/>
    <mergeCell ref="C2430:G2430"/>
    <mergeCell ref="A2439:F2439"/>
    <mergeCell ref="A2440:G2440"/>
    <mergeCell ref="C2441:G2441"/>
    <mergeCell ref="C2442:G2442"/>
    <mergeCell ref="C2471:G2471"/>
    <mergeCell ref="C2472:G2472"/>
    <mergeCell ref="C2474:G2474"/>
    <mergeCell ref="C2476:G2476"/>
    <mergeCell ref="A2486:F2486"/>
    <mergeCell ref="C2458:G2458"/>
    <mergeCell ref="C2460:G2460"/>
    <mergeCell ref="C2463:G2463"/>
    <mergeCell ref="A2469:F2469"/>
    <mergeCell ref="A2470:G2470"/>
    <mergeCell ref="A2494:G2494"/>
    <mergeCell ref="C2495:G2495"/>
    <mergeCell ref="C2496:G2496"/>
    <mergeCell ref="C2498:G2498"/>
    <mergeCell ref="A2500:F2500"/>
    <mergeCell ref="A2487:G2487"/>
    <mergeCell ref="C2488:G2488"/>
    <mergeCell ref="C2489:G2489"/>
    <mergeCell ref="C2491:G2491"/>
    <mergeCell ref="A2493:F2493"/>
    <mergeCell ref="A2517:F2517"/>
    <mergeCell ref="A2518:G2518"/>
    <mergeCell ref="C2519:G2519"/>
    <mergeCell ref="C2520:G2520"/>
    <mergeCell ref="C2522:G2522"/>
    <mergeCell ref="C2524:G2524"/>
    <mergeCell ref="A2501:G2501"/>
    <mergeCell ref="C2502:G2502"/>
    <mergeCell ref="C2503:G2503"/>
    <mergeCell ref="C2505:G2505"/>
    <mergeCell ref="C2507:G2507"/>
    <mergeCell ref="C2540:G2540"/>
    <mergeCell ref="A2550:F2550"/>
    <mergeCell ref="A2551:G2551"/>
    <mergeCell ref="C2552:G2552"/>
    <mergeCell ref="C2553:G2553"/>
    <mergeCell ref="A2533:F2533"/>
    <mergeCell ref="A2534:G2534"/>
    <mergeCell ref="C2535:G2535"/>
    <mergeCell ref="C2536:G2536"/>
    <mergeCell ref="C2538:G2538"/>
    <mergeCell ref="C2555:G2555"/>
    <mergeCell ref="A2565:F2565"/>
    <mergeCell ref="A2566:G2566"/>
    <mergeCell ref="C2567:G2567"/>
    <mergeCell ref="C2568:G2568"/>
    <mergeCell ref="E2593:F2593"/>
    <mergeCell ref="E2594:F2594"/>
    <mergeCell ref="E2595:F2595"/>
    <mergeCell ref="E2596:F2596"/>
    <mergeCell ref="A2586:F2586"/>
    <mergeCell ref="A2587:F2587"/>
    <mergeCell ref="A2588:F2588"/>
    <mergeCell ref="A2591:F2591"/>
    <mergeCell ref="A2592:F2592"/>
    <mergeCell ref="C2570:G2570"/>
    <mergeCell ref="C2572:G2572"/>
    <mergeCell ref="A2582:F2582"/>
    <mergeCell ref="A2584:F2584"/>
    <mergeCell ref="A2585:F2585"/>
    <mergeCell ref="A2683:F2683"/>
    <mergeCell ref="A2684:F2684"/>
    <mergeCell ref="A2685:F2685"/>
    <mergeCell ref="A2688:F2688"/>
    <mergeCell ref="A2601:F2601"/>
    <mergeCell ref="A2606:C2609"/>
    <mergeCell ref="D2606:G2607"/>
    <mergeCell ref="D2608:G2609"/>
    <mergeCell ref="B2600:F2600"/>
    <mergeCell ref="G2610:G2612"/>
    <mergeCell ref="C2614:G2614"/>
    <mergeCell ref="A2616:F2616"/>
    <mergeCell ref="C2617:G2617"/>
    <mergeCell ref="A2629:F2629"/>
    <mergeCell ref="C2630:G2630"/>
    <mergeCell ref="A2610:A2612"/>
    <mergeCell ref="B2610:B2612"/>
    <mergeCell ref="C2610:C2612"/>
    <mergeCell ref="D2610:D2612"/>
    <mergeCell ref="E2610:E2612"/>
    <mergeCell ref="F2610:F2612"/>
    <mergeCell ref="C2674:G2674"/>
    <mergeCell ref="A2677:F2677"/>
    <mergeCell ref="A2678:F2678"/>
    <mergeCell ref="A2679:F2679"/>
    <mergeCell ref="A2681:F2681"/>
    <mergeCell ref="A2682:F2682"/>
    <mergeCell ref="A2653:F2653"/>
    <mergeCell ref="C2654:G2654"/>
    <mergeCell ref="A2663:F2663"/>
    <mergeCell ref="C2664:G2664"/>
    <mergeCell ref="C2669:G2669"/>
    <mergeCell ref="A2673:F2673"/>
    <mergeCell ref="A2818:F2818"/>
    <mergeCell ref="A2819:F2819"/>
    <mergeCell ref="A2820:F2820"/>
    <mergeCell ref="E2826:F2826"/>
    <mergeCell ref="E2827:F2827"/>
    <mergeCell ref="B2831:F2831"/>
    <mergeCell ref="F2841:F2843"/>
    <mergeCell ref="G2841:G2843"/>
    <mergeCell ref="A2689:F2689"/>
    <mergeCell ref="D2704:G2705"/>
    <mergeCell ref="C2761:G2761"/>
    <mergeCell ref="A2769:F2769"/>
    <mergeCell ref="C2770:G2770"/>
    <mergeCell ref="G2706:G2708"/>
    <mergeCell ref="C2710:G2710"/>
    <mergeCell ref="A2713:F2713"/>
    <mergeCell ref="C2714:G2714"/>
    <mergeCell ref="A2745:F2745"/>
    <mergeCell ref="A2940:F2940"/>
    <mergeCell ref="E2889:F2889"/>
    <mergeCell ref="C2746:G2746"/>
    <mergeCell ref="A2706:A2708"/>
    <mergeCell ref="B2706:B2708"/>
    <mergeCell ref="C2706:C2708"/>
    <mergeCell ref="D2706:D2708"/>
    <mergeCell ref="E2706:E2708"/>
    <mergeCell ref="F2706:F2708"/>
    <mergeCell ref="A2835:F2835"/>
    <mergeCell ref="A2837:C2840"/>
    <mergeCell ref="D2837:G2838"/>
    <mergeCell ref="D2839:G2840"/>
    <mergeCell ref="A2841:A2843"/>
    <mergeCell ref="B2841:B2843"/>
    <mergeCell ref="C2841:C2843"/>
    <mergeCell ref="D2841:D2843"/>
    <mergeCell ref="E2841:E2843"/>
    <mergeCell ref="A2823:F2823"/>
    <mergeCell ref="A2824:F2824"/>
    <mergeCell ref="E2829:F2829"/>
    <mergeCell ref="A2813:F2813"/>
    <mergeCell ref="A2816:F2816"/>
    <mergeCell ref="A2817:F2817"/>
    <mergeCell ref="B2893:F2893"/>
    <mergeCell ref="A2845:G2845"/>
    <mergeCell ref="B2846:B2858"/>
    <mergeCell ref="A2859:G2859"/>
    <mergeCell ref="B2860:B2869"/>
    <mergeCell ref="E2887:F2887"/>
    <mergeCell ref="A2883:F2883"/>
    <mergeCell ref="A2885:F2885"/>
    <mergeCell ref="A2886:F2886"/>
    <mergeCell ref="A2870:G2870"/>
    <mergeCell ref="B2871:B2875"/>
    <mergeCell ref="A2879:F2879"/>
    <mergeCell ref="A2880:F2880"/>
    <mergeCell ref="A2881:F2881"/>
    <mergeCell ref="A2882:F2882"/>
    <mergeCell ref="E2888:F2888"/>
    <mergeCell ref="A2903:A2904"/>
    <mergeCell ref="B2903:B2904"/>
    <mergeCell ref="C2903:C2904"/>
    <mergeCell ref="D2903:D2904"/>
    <mergeCell ref="E2903:E2904"/>
    <mergeCell ref="F2903:F2904"/>
    <mergeCell ref="A2897:F2897"/>
    <mergeCell ref="A2899:C2902"/>
    <mergeCell ref="D2899:G2899"/>
    <mergeCell ref="D2900:G2900"/>
    <mergeCell ref="D2901:G2901"/>
    <mergeCell ref="D2902:G2902"/>
    <mergeCell ref="G2903:G2904"/>
    <mergeCell ref="A2947:F2947"/>
    <mergeCell ref="A2948:F2948"/>
    <mergeCell ref="A2954:C2954"/>
    <mergeCell ref="E2949:F2949"/>
    <mergeCell ref="E2950:F2950"/>
    <mergeCell ref="E2951:F2951"/>
    <mergeCell ref="B2955:F2955"/>
    <mergeCell ref="A2941:F2941"/>
    <mergeCell ref="A2942:F2942"/>
    <mergeCell ref="A2943:F2943"/>
    <mergeCell ref="A2944:F2944"/>
    <mergeCell ref="A2965:A2967"/>
    <mergeCell ref="C2965:C2967"/>
    <mergeCell ref="A2992:F2992"/>
    <mergeCell ref="A2993:F2993"/>
    <mergeCell ref="A2994:F2994"/>
    <mergeCell ref="A2995:F2995"/>
    <mergeCell ref="A2959:F2959"/>
    <mergeCell ref="A2961:C2964"/>
    <mergeCell ref="D2961:G2961"/>
    <mergeCell ref="D2962:G2962"/>
    <mergeCell ref="D2963:G2963"/>
    <mergeCell ref="D2964:G2964"/>
    <mergeCell ref="A3006:C3006"/>
    <mergeCell ref="A3011:F3011"/>
    <mergeCell ref="A3013:C3016"/>
    <mergeCell ref="D3013:G3013"/>
    <mergeCell ref="D3014:G3014"/>
    <mergeCell ref="D3015:G3015"/>
    <mergeCell ref="D3016:G3016"/>
    <mergeCell ref="A2996:F2996"/>
    <mergeCell ref="A2999:F2999"/>
    <mergeCell ref="A3000:F3000"/>
    <mergeCell ref="E3001:F3001"/>
    <mergeCell ref="E3002:F3002"/>
    <mergeCell ref="E3003:F3003"/>
    <mergeCell ref="B3007:F3007"/>
    <mergeCell ref="A3057:F3057"/>
    <mergeCell ref="A3060:F3060"/>
    <mergeCell ref="A3061:F3061"/>
    <mergeCell ref="E3062:F3062"/>
    <mergeCell ref="E3063:F3063"/>
    <mergeCell ref="E3064:F3064"/>
    <mergeCell ref="B3068:F3068"/>
    <mergeCell ref="A3017:A3019"/>
    <mergeCell ref="C3017:C3019"/>
    <mergeCell ref="A3053:F3053"/>
    <mergeCell ref="A3054:F3054"/>
    <mergeCell ref="A3055:F3055"/>
    <mergeCell ref="A3056:F3056"/>
    <mergeCell ref="A3078:A3080"/>
    <mergeCell ref="C3078:C3080"/>
    <mergeCell ref="A3336:C3339"/>
    <mergeCell ref="D3336:G3337"/>
    <mergeCell ref="D3338:G3339"/>
    <mergeCell ref="B3340:D3340"/>
    <mergeCell ref="F3340:G3340"/>
    <mergeCell ref="A3067:C3067"/>
    <mergeCell ref="A3072:F3072"/>
    <mergeCell ref="A3074:C3077"/>
    <mergeCell ref="D3074:G3074"/>
    <mergeCell ref="D3075:G3075"/>
    <mergeCell ref="D3076:G3076"/>
    <mergeCell ref="D3077:G3077"/>
    <mergeCell ref="B3344:D3344"/>
    <mergeCell ref="F3344:G3344"/>
    <mergeCell ref="B3345:D3345"/>
    <mergeCell ref="F3345:G3345"/>
    <mergeCell ref="B3346:D3346"/>
    <mergeCell ref="F3346:G3346"/>
    <mergeCell ref="B3341:D3341"/>
    <mergeCell ref="F3341:G3341"/>
    <mergeCell ref="B3342:D3342"/>
    <mergeCell ref="F3342:G3342"/>
    <mergeCell ref="B3343:D3343"/>
    <mergeCell ref="F3343:G3343"/>
    <mergeCell ref="B3350:D3350"/>
    <mergeCell ref="F3350:G3350"/>
    <mergeCell ref="B3351:D3351"/>
    <mergeCell ref="F3351:G3351"/>
    <mergeCell ref="B3352:D3352"/>
    <mergeCell ref="F3352:G3352"/>
    <mergeCell ref="B3347:D3347"/>
    <mergeCell ref="F3347:G3347"/>
    <mergeCell ref="B3348:D3348"/>
    <mergeCell ref="F3348:G3348"/>
    <mergeCell ref="B3349:D3349"/>
    <mergeCell ref="F3349:G3349"/>
    <mergeCell ref="A3359:E3359"/>
    <mergeCell ref="F3359:G3359"/>
    <mergeCell ref="B3356:D3356"/>
    <mergeCell ref="F3356:G3356"/>
    <mergeCell ref="B3357:D3357"/>
    <mergeCell ref="F3357:G3357"/>
    <mergeCell ref="B3358:D3358"/>
    <mergeCell ref="F3358:G3358"/>
    <mergeCell ref="B3353:D3353"/>
    <mergeCell ref="F3353:G3353"/>
    <mergeCell ref="B3354:D3354"/>
    <mergeCell ref="F3354:G3354"/>
    <mergeCell ref="B3355:D3355"/>
    <mergeCell ref="F3355:G3355"/>
    <mergeCell ref="A2642:F2642"/>
    <mergeCell ref="E2690:F2690"/>
    <mergeCell ref="E2691:F2691"/>
    <mergeCell ref="E2692:F2692"/>
    <mergeCell ref="E2825:F2825"/>
    <mergeCell ref="C2786:G2786"/>
    <mergeCell ref="A2791:F2791"/>
    <mergeCell ref="C2792:G2792"/>
    <mergeCell ref="A2794:F2794"/>
    <mergeCell ref="C2795:G2795"/>
    <mergeCell ref="A2812:F2812"/>
    <mergeCell ref="A2773:F2773"/>
    <mergeCell ref="C2774:G2774"/>
    <mergeCell ref="A2775:G2775"/>
    <mergeCell ref="A2777:G2777"/>
    <mergeCell ref="A2781:G2781"/>
    <mergeCell ref="A2785:F2785"/>
    <mergeCell ref="A2755:F2755"/>
    <mergeCell ref="C2756:G2756"/>
    <mergeCell ref="A2760:F2760"/>
    <mergeCell ref="B2696:F2696"/>
    <mergeCell ref="A2697:F2697"/>
    <mergeCell ref="A2702:C2705"/>
    <mergeCell ref="D2702:G2703"/>
  </mergeCells>
  <pageMargins left="0.59055118110236227" right="0.59055118110236227" top="0.59055118110236227" bottom="0.59055118110236227" header="0.31496062992125984" footer="0.31496062992125984"/>
  <pageSetup paperSize="9" scale="62" orientation="portrait" r:id="rId1"/>
  <headerFooter>
    <oddHeader>&amp;L&amp;"-,Kursywa"&amp;10
&amp;"Arial Narrow,Kursywa"Znak postępowania WKD10c-27-14/2021&amp;C&amp;"Arial Narrow,Pogrubiony"&amp;12PRZEDMIAR ROBÓT DO WYPEŁNIENIA&amp;R&amp;"Arial Narrow,Kursywa"&amp;10
Załącznik nr do 2 do SWZ</oddHeader>
    <oddFooter>&amp;C&amp;"Arial Narrow,Normalny"&amp;7Strona &amp;P z &amp;N</oddFooter>
  </headerFooter>
  <rowBreaks count="17" manualBreakCount="17">
    <brk id="53" max="6" man="1"/>
    <brk id="125" max="6" man="1"/>
    <brk id="804" max="6" man="1"/>
    <brk id="818" max="6" man="1"/>
    <brk id="1376" max="6" man="1"/>
    <brk id="1431" max="6" man="1"/>
    <brk id="1513" max="6" man="1"/>
    <brk id="2168" max="6" man="1"/>
    <brk id="2269" max="6" man="1"/>
    <brk id="2583" max="6" man="1"/>
    <brk id="2679" max="6" man="1"/>
    <brk id="2814" max="6" man="1"/>
    <brk id="2877" max="6" man="1"/>
    <brk id="2938" max="6" man="1"/>
    <brk id="2990" max="6" man="1"/>
    <brk id="3051" max="6" man="1"/>
    <brk id="33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Przedmiar robót</vt:lpstr>
      <vt:lpstr>Przedmiar robót do wypełnienia</vt:lpstr>
      <vt:lpstr>'Przedmiar robót'!Obszar_wydruku</vt:lpstr>
      <vt:lpstr>'Przedmiar robót do wypełnienia'!Obszar_wydruku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Danielczyk</dc:creator>
  <cp:lastModifiedBy>HP</cp:lastModifiedBy>
  <cp:lastPrinted>2021-10-01T17:26:15Z</cp:lastPrinted>
  <dcterms:created xsi:type="dcterms:W3CDTF">2015-06-05T18:19:34Z</dcterms:created>
  <dcterms:modified xsi:type="dcterms:W3CDTF">2021-10-22T16:25:01Z</dcterms:modified>
</cp:coreProperties>
</file>